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VŘ\VŘ_2021\19_21_12_21_OR_Rekonstrukce DBS a DL_Korytko\08_Smlouva\"/>
    </mc:Choice>
  </mc:AlternateContent>
  <bookViews>
    <workbookView xWindow="0" yWindow="0" windowWidth="28800" windowHeight="12330"/>
  </bookViews>
  <sheets>
    <sheet name="Rekapitulace stavby" sheetId="1" r:id="rId1"/>
    <sheet name="1 - 1NP stavební část" sheetId="2" r:id="rId2"/>
    <sheet name="2 - 2NP stavební část" sheetId="3" r:id="rId3"/>
    <sheet name="3 - 3NP stavební část" sheetId="4" r:id="rId4"/>
    <sheet name="4 - 4NP stavební část" sheetId="5" r:id="rId5"/>
    <sheet name="5 - Změna užívání dílny n..." sheetId="6" r:id="rId6"/>
    <sheet name="6 - Změna užívání chodby ..." sheetId="7" r:id="rId7"/>
    <sheet name="7 - Stavební úpravy jídelny" sheetId="8" r:id="rId8"/>
    <sheet name="1 - 1NP-položky" sheetId="9" r:id="rId9"/>
    <sheet name="2 - 2NP-položky" sheetId="10" r:id="rId10"/>
    <sheet name="3 - 3NP-položky" sheetId="11" r:id="rId11"/>
    <sheet name="4 - 4NP-položky" sheetId="12" r:id="rId12"/>
    <sheet name="3 - ZTI" sheetId="13" r:id="rId13"/>
    <sheet name="Pokyny pro vyplnění" sheetId="14" r:id="rId14"/>
  </sheets>
  <definedNames>
    <definedName name="_xlnm._FilterDatabase" localSheetId="1" hidden="1">'1 - 1NP stavební část'!$C$97:$K$205</definedName>
    <definedName name="_xlnm._FilterDatabase" localSheetId="8" hidden="1">'1 - 1NP-položky'!$C$94:$K$191</definedName>
    <definedName name="_xlnm._FilterDatabase" localSheetId="2" hidden="1">'2 - 2NP stavební část'!$C$101:$K$295</definedName>
    <definedName name="_xlnm._FilterDatabase" localSheetId="9" hidden="1">'2 - 2NP-položky'!$C$99:$K$285</definedName>
    <definedName name="_xlnm._FilterDatabase" localSheetId="3" hidden="1">'3 - 3NP stavební část'!$C$101:$K$296</definedName>
    <definedName name="_xlnm._FilterDatabase" localSheetId="10" hidden="1">'3 - 3NP-položky'!$C$99:$K$285</definedName>
    <definedName name="_xlnm._FilterDatabase" localSheetId="12" hidden="1">'3 - ZTI'!$C$84:$K$296</definedName>
    <definedName name="_xlnm._FilterDatabase" localSheetId="4" hidden="1">'4 - 4NP stavební část'!$C$102:$K$302</definedName>
    <definedName name="_xlnm._FilterDatabase" localSheetId="11" hidden="1">'4 - 4NP-položky'!$C$99:$K$285</definedName>
    <definedName name="_xlnm._FilterDatabase" localSheetId="5" hidden="1">'5 - Změna užívání dílny n...'!$C$94:$K$189</definedName>
    <definedName name="_xlnm._FilterDatabase" localSheetId="6" hidden="1">'6 - Změna užívání chodby ...'!$C$95:$K$211</definedName>
    <definedName name="_xlnm._FilterDatabase" localSheetId="7" hidden="1">'7 - Stavební úpravy jídelny'!$C$97:$K$246</definedName>
    <definedName name="_xlnm.Print_Titles" localSheetId="1">'1 - 1NP stavební část'!$97:$97</definedName>
    <definedName name="_xlnm.Print_Titles" localSheetId="8">'1 - 1NP-položky'!$94:$94</definedName>
    <definedName name="_xlnm.Print_Titles" localSheetId="2">'2 - 2NP stavební část'!$101:$101</definedName>
    <definedName name="_xlnm.Print_Titles" localSheetId="9">'2 - 2NP-položky'!$99:$99</definedName>
    <definedName name="_xlnm.Print_Titles" localSheetId="3">'3 - 3NP stavební část'!$101:$101</definedName>
    <definedName name="_xlnm.Print_Titles" localSheetId="10">'3 - 3NP-položky'!$99:$99</definedName>
    <definedName name="_xlnm.Print_Titles" localSheetId="12">'3 - ZTI'!$84:$84</definedName>
    <definedName name="_xlnm.Print_Titles" localSheetId="4">'4 - 4NP stavební část'!$102:$102</definedName>
    <definedName name="_xlnm.Print_Titles" localSheetId="11">'4 - 4NP-položky'!$99:$99</definedName>
    <definedName name="_xlnm.Print_Titles" localSheetId="5">'5 - Změna užívání dílny n...'!$94:$94</definedName>
    <definedName name="_xlnm.Print_Titles" localSheetId="6">'6 - Změna užívání chodby ...'!$95:$95</definedName>
    <definedName name="_xlnm.Print_Titles" localSheetId="7">'7 - Stavební úpravy jídelny'!$97:$97</definedName>
    <definedName name="_xlnm.Print_Titles" localSheetId="0">'Rekapitulace stavby'!$52:$52</definedName>
    <definedName name="_xlnm.Print_Area" localSheetId="1">'1 - 1NP stavební část'!$C$4:$J$41,'1 - 1NP stavební část'!$C$47:$J$77,'1 - 1NP stavební část'!$C$83:$K$205</definedName>
    <definedName name="_xlnm.Print_Area" localSheetId="8">'1 - 1NP-položky'!$C$4:$J$41,'1 - 1NP-položky'!$C$47:$J$74,'1 - 1NP-položky'!$C$80:$K$191</definedName>
    <definedName name="_xlnm.Print_Area" localSheetId="2">'2 - 2NP stavební část'!$C$4:$J$41,'2 - 2NP stavební část'!$C$47:$J$81,'2 - 2NP stavební část'!$C$87:$K$295</definedName>
    <definedName name="_xlnm.Print_Area" localSheetId="9">'2 - 2NP-položky'!$C$4:$J$41,'2 - 2NP-položky'!$C$47:$J$79,'2 - 2NP-položky'!$C$85:$K$285</definedName>
    <definedName name="_xlnm.Print_Area" localSheetId="3">'3 - 3NP stavební část'!$C$4:$J$41,'3 - 3NP stavební část'!$C$47:$J$81,'3 - 3NP stavební část'!$C$87:$K$296</definedName>
    <definedName name="_xlnm.Print_Area" localSheetId="10">'3 - 3NP-položky'!$C$4:$J$41,'3 - 3NP-položky'!$C$47:$J$79,'3 - 3NP-položky'!$C$85:$K$285</definedName>
    <definedName name="_xlnm.Print_Area" localSheetId="12">'3 - ZTI'!$C$4:$J$39,'3 - ZTI'!$C$45:$J$66,'3 - ZTI'!$C$72:$K$296</definedName>
    <definedName name="_xlnm.Print_Area" localSheetId="4">'4 - 4NP stavební část'!$C$4:$J$41,'4 - 4NP stavební část'!$C$47:$J$82,'4 - 4NP stavební část'!$C$88:$K$302</definedName>
    <definedName name="_xlnm.Print_Area" localSheetId="11">'4 - 4NP-položky'!$C$4:$J$41,'4 - 4NP-položky'!$C$47:$J$79,'4 - 4NP-položky'!$C$85:$K$285</definedName>
    <definedName name="_xlnm.Print_Area" localSheetId="5">'5 - Změna užívání dílny n...'!$C$4:$J$41,'5 - Změna užívání dílny n...'!$C$47:$J$74,'5 - Změna užívání dílny n...'!$C$80:$K$189</definedName>
    <definedName name="_xlnm.Print_Area" localSheetId="6">'6 - Změna užívání chodby ...'!$C$4:$J$41,'6 - Změna užívání chodby ...'!$C$47:$J$75,'6 - Změna užívání chodby ...'!$C$81:$K$211</definedName>
    <definedName name="_xlnm.Print_Area" localSheetId="7">'7 - Stavební úpravy jídelny'!$C$4:$J$41,'7 - Stavební úpravy jídelny'!$C$47:$J$77,'7 - Stavební úpravy jídelny'!$C$83:$K$246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stavby'!$C$42:$AQ$69</definedName>
  </definedNames>
  <calcPr calcId="162913"/>
</workbook>
</file>

<file path=xl/calcChain.xml><?xml version="1.0" encoding="utf-8"?>
<calcChain xmlns="http://schemas.openxmlformats.org/spreadsheetml/2006/main">
  <c r="J37" i="13" l="1"/>
  <c r="J36" i="13"/>
  <c r="AY68" i="1"/>
  <c r="J35" i="13"/>
  <c r="AX68" i="1"/>
  <c r="BI294" i="13"/>
  <c r="BH294" i="13"/>
  <c r="BG294" i="13"/>
  <c r="BE294" i="13"/>
  <c r="T294" i="13"/>
  <c r="T293" i="13"/>
  <c r="R294" i="13"/>
  <c r="R293" i="13"/>
  <c r="P294" i="13"/>
  <c r="P293" i="13"/>
  <c r="BI290" i="13"/>
  <c r="BH290" i="13"/>
  <c r="BG290" i="13"/>
  <c r="BE290" i="13"/>
  <c r="T290" i="13"/>
  <c r="T289" i="13"/>
  <c r="T288" i="13" s="1"/>
  <c r="R290" i="13"/>
  <c r="R289" i="13" s="1"/>
  <c r="R288" i="13" s="1"/>
  <c r="P290" i="13"/>
  <c r="P289" i="13"/>
  <c r="BI283" i="13"/>
  <c r="BH283" i="13"/>
  <c r="BG283" i="13"/>
  <c r="BE283" i="13"/>
  <c r="T283" i="13"/>
  <c r="T282" i="13"/>
  <c r="R283" i="13"/>
  <c r="R282" i="13"/>
  <c r="P283" i="13"/>
  <c r="P282" i="13"/>
  <c r="BI279" i="13"/>
  <c r="BH279" i="13"/>
  <c r="BG279" i="13"/>
  <c r="BE279" i="13"/>
  <c r="T279" i="13"/>
  <c r="R279" i="13"/>
  <c r="P279" i="13"/>
  <c r="BI276" i="13"/>
  <c r="BH276" i="13"/>
  <c r="BG276" i="13"/>
  <c r="BE276" i="13"/>
  <c r="T276" i="13"/>
  <c r="R276" i="13"/>
  <c r="P276" i="13"/>
  <c r="BI273" i="13"/>
  <c r="BH273" i="13"/>
  <c r="BG273" i="13"/>
  <c r="BE273" i="13"/>
  <c r="T273" i="13"/>
  <c r="R273" i="13"/>
  <c r="P273" i="13"/>
  <c r="BI268" i="13"/>
  <c r="BH268" i="13"/>
  <c r="BG268" i="13"/>
  <c r="BE268" i="13"/>
  <c r="T268" i="13"/>
  <c r="R268" i="13"/>
  <c r="P268" i="13"/>
  <c r="BI263" i="13"/>
  <c r="BH263" i="13"/>
  <c r="BG263" i="13"/>
  <c r="BE263" i="13"/>
  <c r="T263" i="13"/>
  <c r="R263" i="13"/>
  <c r="P263" i="13"/>
  <c r="BI261" i="13"/>
  <c r="BH261" i="13"/>
  <c r="BG261" i="13"/>
  <c r="BE261" i="13"/>
  <c r="T261" i="13"/>
  <c r="R261" i="13"/>
  <c r="P261" i="13"/>
  <c r="BI258" i="13"/>
  <c r="BH258" i="13"/>
  <c r="BG258" i="13"/>
  <c r="BE258" i="13"/>
  <c r="T258" i="13"/>
  <c r="R258" i="13"/>
  <c r="P258" i="13"/>
  <c r="BI256" i="13"/>
  <c r="BH256" i="13"/>
  <c r="BG256" i="13"/>
  <c r="BE256" i="13"/>
  <c r="T256" i="13"/>
  <c r="R256" i="13"/>
  <c r="P256" i="13"/>
  <c r="BI253" i="13"/>
  <c r="BH253" i="13"/>
  <c r="BG253" i="13"/>
  <c r="BE253" i="13"/>
  <c r="T253" i="13"/>
  <c r="R253" i="13"/>
  <c r="P253" i="13"/>
  <c r="BI251" i="13"/>
  <c r="BH251" i="13"/>
  <c r="BG251" i="13"/>
  <c r="BE251" i="13"/>
  <c r="T251" i="13"/>
  <c r="R251" i="13"/>
  <c r="P251" i="13"/>
  <c r="BI248" i="13"/>
  <c r="BH248" i="13"/>
  <c r="BG248" i="13"/>
  <c r="BE248" i="13"/>
  <c r="T248" i="13"/>
  <c r="R248" i="13"/>
  <c r="P248" i="13"/>
  <c r="BI245" i="13"/>
  <c r="BH245" i="13"/>
  <c r="BG245" i="13"/>
  <c r="BE245" i="13"/>
  <c r="T245" i="13"/>
  <c r="R245" i="13"/>
  <c r="P245" i="13"/>
  <c r="BI240" i="13"/>
  <c r="BH240" i="13"/>
  <c r="BG240" i="13"/>
  <c r="BE240" i="13"/>
  <c r="T240" i="13"/>
  <c r="R240" i="13"/>
  <c r="P240" i="13"/>
  <c r="BI235" i="13"/>
  <c r="BH235" i="13"/>
  <c r="BG235" i="13"/>
  <c r="BE235" i="13"/>
  <c r="T235" i="13"/>
  <c r="R235" i="13"/>
  <c r="P235" i="13"/>
  <c r="BI230" i="13"/>
  <c r="BH230" i="13"/>
  <c r="BG230" i="13"/>
  <c r="BE230" i="13"/>
  <c r="T230" i="13"/>
  <c r="R230" i="13"/>
  <c r="P230" i="13"/>
  <c r="BI225" i="13"/>
  <c r="BH225" i="13"/>
  <c r="BG225" i="13"/>
  <c r="BE225" i="13"/>
  <c r="T225" i="13"/>
  <c r="R225" i="13"/>
  <c r="P225" i="13"/>
  <c r="BI220" i="13"/>
  <c r="BH220" i="13"/>
  <c r="BG220" i="13"/>
  <c r="BE220" i="13"/>
  <c r="T220" i="13"/>
  <c r="R220" i="13"/>
  <c r="P220" i="13"/>
  <c r="BI217" i="13"/>
  <c r="BH217" i="13"/>
  <c r="BG217" i="13"/>
  <c r="BE217" i="13"/>
  <c r="T217" i="13"/>
  <c r="R217" i="13"/>
  <c r="P217" i="13"/>
  <c r="BI211" i="13"/>
  <c r="BH211" i="13"/>
  <c r="BG211" i="13"/>
  <c r="BE211" i="13"/>
  <c r="T211" i="13"/>
  <c r="R211" i="13"/>
  <c r="P211" i="13"/>
  <c r="BI204" i="13"/>
  <c r="BH204" i="13"/>
  <c r="BG204" i="13"/>
  <c r="BE204" i="13"/>
  <c r="T204" i="13"/>
  <c r="R204" i="13"/>
  <c r="P204" i="13"/>
  <c r="BI198" i="13"/>
  <c r="BH198" i="13"/>
  <c r="BG198" i="13"/>
  <c r="BE198" i="13"/>
  <c r="T198" i="13"/>
  <c r="R198" i="13"/>
  <c r="P198" i="13"/>
  <c r="BI191" i="13"/>
  <c r="BH191" i="13"/>
  <c r="BG191" i="13"/>
  <c r="BE191" i="13"/>
  <c r="T191" i="13"/>
  <c r="R191" i="13"/>
  <c r="P191" i="13"/>
  <c r="BI184" i="13"/>
  <c r="BH184" i="13"/>
  <c r="BG184" i="13"/>
  <c r="BE184" i="13"/>
  <c r="T184" i="13"/>
  <c r="R184" i="13"/>
  <c r="P184" i="13"/>
  <c r="BI176" i="13"/>
  <c r="BH176" i="13"/>
  <c r="BG176" i="13"/>
  <c r="BE176" i="13"/>
  <c r="T176" i="13"/>
  <c r="R176" i="13"/>
  <c r="P176" i="13"/>
  <c r="BI173" i="13"/>
  <c r="BH173" i="13"/>
  <c r="BG173" i="13"/>
  <c r="BE173" i="13"/>
  <c r="T173" i="13"/>
  <c r="R173" i="13"/>
  <c r="P173" i="13"/>
  <c r="BI170" i="13"/>
  <c r="BH170" i="13"/>
  <c r="BG170" i="13"/>
  <c r="BE170" i="13"/>
  <c r="T170" i="13"/>
  <c r="R170" i="13"/>
  <c r="P170" i="13"/>
  <c r="BI167" i="13"/>
  <c r="BH167" i="13"/>
  <c r="BG167" i="13"/>
  <c r="BE167" i="13"/>
  <c r="T167" i="13"/>
  <c r="R167" i="13"/>
  <c r="P167" i="13"/>
  <c r="BI164" i="13"/>
  <c r="BH164" i="13"/>
  <c r="BG164" i="13"/>
  <c r="BE164" i="13"/>
  <c r="T164" i="13"/>
  <c r="R164" i="13"/>
  <c r="P164" i="13"/>
  <c r="BI161" i="13"/>
  <c r="BH161" i="13"/>
  <c r="BG161" i="13"/>
  <c r="BE161" i="13"/>
  <c r="T161" i="13"/>
  <c r="R161" i="13"/>
  <c r="P161" i="13"/>
  <c r="BI158" i="13"/>
  <c r="BH158" i="13"/>
  <c r="BG158" i="13"/>
  <c r="BE158" i="13"/>
  <c r="T158" i="13"/>
  <c r="R158" i="13"/>
  <c r="P158" i="13"/>
  <c r="BI152" i="13"/>
  <c r="BH152" i="13"/>
  <c r="BG152" i="13"/>
  <c r="BE152" i="13"/>
  <c r="T152" i="13"/>
  <c r="R152" i="13"/>
  <c r="P152" i="13"/>
  <c r="BI145" i="13"/>
  <c r="BH145" i="13"/>
  <c r="BG145" i="13"/>
  <c r="BE145" i="13"/>
  <c r="T145" i="13"/>
  <c r="R145" i="13"/>
  <c r="P145" i="13"/>
  <c r="BI139" i="13"/>
  <c r="BH139" i="13"/>
  <c r="BG139" i="13"/>
  <c r="BE139" i="13"/>
  <c r="T139" i="13"/>
  <c r="R139" i="13"/>
  <c r="P139" i="13"/>
  <c r="BI132" i="13"/>
  <c r="BH132" i="13"/>
  <c r="BG132" i="13"/>
  <c r="BE132" i="13"/>
  <c r="T132" i="13"/>
  <c r="R132" i="13"/>
  <c r="P132" i="13"/>
  <c r="BI125" i="13"/>
  <c r="BH125" i="13"/>
  <c r="BG125" i="13"/>
  <c r="BE125" i="13"/>
  <c r="T125" i="13"/>
  <c r="R125" i="13"/>
  <c r="P125" i="13"/>
  <c r="BI120" i="13"/>
  <c r="BH120" i="13"/>
  <c r="BG120" i="13"/>
  <c r="BE120" i="13"/>
  <c r="T120" i="13"/>
  <c r="R120" i="13"/>
  <c r="P120" i="13"/>
  <c r="BI115" i="13"/>
  <c r="BH115" i="13"/>
  <c r="BG115" i="13"/>
  <c r="BE115" i="13"/>
  <c r="T115" i="13"/>
  <c r="R115" i="13"/>
  <c r="P115" i="13"/>
  <c r="BI110" i="13"/>
  <c r="BH110" i="13"/>
  <c r="BG110" i="13"/>
  <c r="BE110" i="13"/>
  <c r="T110" i="13"/>
  <c r="R110" i="13"/>
  <c r="P110" i="13"/>
  <c r="BI105" i="13"/>
  <c r="BH105" i="13"/>
  <c r="BG105" i="13"/>
  <c r="BE105" i="13"/>
  <c r="T105" i="13"/>
  <c r="R105" i="13"/>
  <c r="P105" i="13"/>
  <c r="BI100" i="13"/>
  <c r="BH100" i="13"/>
  <c r="BG100" i="13"/>
  <c r="BE100" i="13"/>
  <c r="T100" i="13"/>
  <c r="R100" i="13"/>
  <c r="P100" i="13"/>
  <c r="BI97" i="13"/>
  <c r="BH97" i="13"/>
  <c r="BG97" i="13"/>
  <c r="BE97" i="13"/>
  <c r="T97" i="13"/>
  <c r="R97" i="13"/>
  <c r="P97" i="13"/>
  <c r="BI94" i="13"/>
  <c r="BH94" i="13"/>
  <c r="BG94" i="13"/>
  <c r="BE94" i="13"/>
  <c r="T94" i="13"/>
  <c r="R94" i="13"/>
  <c r="P94" i="13"/>
  <c r="BI91" i="13"/>
  <c r="BH91" i="13"/>
  <c r="BG91" i="13"/>
  <c r="BE91" i="13"/>
  <c r="T91" i="13"/>
  <c r="R91" i="13"/>
  <c r="P91" i="13"/>
  <c r="BI88" i="13"/>
  <c r="BH88" i="13"/>
  <c r="BG88" i="13"/>
  <c r="BE88" i="13"/>
  <c r="T88" i="13"/>
  <c r="R88" i="13"/>
  <c r="P88" i="13"/>
  <c r="F81" i="13"/>
  <c r="F79" i="13"/>
  <c r="E77" i="13"/>
  <c r="F54" i="13"/>
  <c r="F52" i="13"/>
  <c r="E50" i="13"/>
  <c r="J24" i="13"/>
  <c r="E24" i="13"/>
  <c r="J82" i="13" s="1"/>
  <c r="J23" i="13"/>
  <c r="J21" i="13"/>
  <c r="E21" i="13"/>
  <c r="J81" i="13" s="1"/>
  <c r="J20" i="13"/>
  <c r="J18" i="13"/>
  <c r="E18" i="13"/>
  <c r="F82" i="13" s="1"/>
  <c r="J17" i="13"/>
  <c r="J12" i="13"/>
  <c r="J79" i="13"/>
  <c r="E7" i="13"/>
  <c r="E75" i="13"/>
  <c r="J239" i="12"/>
  <c r="J199" i="12"/>
  <c r="J70" i="12" s="1"/>
  <c r="J153" i="12"/>
  <c r="J101" i="12"/>
  <c r="J64" i="12" s="1"/>
  <c r="J39" i="12"/>
  <c r="J38" i="12"/>
  <c r="AY67" i="1" s="1"/>
  <c r="J37" i="12"/>
  <c r="AX67" i="1" s="1"/>
  <c r="BI284" i="12"/>
  <c r="BH284" i="12"/>
  <c r="BG284" i="12"/>
  <c r="BE284" i="12"/>
  <c r="T284" i="12"/>
  <c r="R284" i="12"/>
  <c r="P284" i="12"/>
  <c r="BI282" i="12"/>
  <c r="BH282" i="12"/>
  <c r="BG282" i="12"/>
  <c r="BE282" i="12"/>
  <c r="T282" i="12"/>
  <c r="R282" i="12"/>
  <c r="P282" i="12"/>
  <c r="BI280" i="12"/>
  <c r="BH280" i="12"/>
  <c r="BG280" i="12"/>
  <c r="BE280" i="12"/>
  <c r="T280" i="12"/>
  <c r="R280" i="12"/>
  <c r="P280" i="12"/>
  <c r="BI278" i="12"/>
  <c r="BH278" i="12"/>
  <c r="BG278" i="12"/>
  <c r="BE278" i="12"/>
  <c r="T278" i="12"/>
  <c r="R278" i="12"/>
  <c r="P278" i="12"/>
  <c r="BI276" i="12"/>
  <c r="BH276" i="12"/>
  <c r="BG276" i="12"/>
  <c r="BE276" i="12"/>
  <c r="T276" i="12"/>
  <c r="R276" i="12"/>
  <c r="P276" i="12"/>
  <c r="BI273" i="12"/>
  <c r="BH273" i="12"/>
  <c r="BG273" i="12"/>
  <c r="BE273" i="12"/>
  <c r="T273" i="12"/>
  <c r="R273" i="12"/>
  <c r="P273" i="12"/>
  <c r="BI271" i="12"/>
  <c r="BH271" i="12"/>
  <c r="BG271" i="12"/>
  <c r="BE271" i="12"/>
  <c r="T271" i="12"/>
  <c r="R271" i="12"/>
  <c r="P271" i="12"/>
  <c r="BI268" i="12"/>
  <c r="BH268" i="12"/>
  <c r="BG268" i="12"/>
  <c r="BE268" i="12"/>
  <c r="T268" i="12"/>
  <c r="T267" i="12"/>
  <c r="R268" i="12"/>
  <c r="R267" i="12"/>
  <c r="P268" i="12"/>
  <c r="P267" i="12"/>
  <c r="BI265" i="12"/>
  <c r="BH265" i="12"/>
  <c r="BG265" i="12"/>
  <c r="BE265" i="12"/>
  <c r="T265" i="12"/>
  <c r="R265" i="12"/>
  <c r="P265" i="12"/>
  <c r="BI263" i="12"/>
  <c r="BH263" i="12"/>
  <c r="BG263" i="12"/>
  <c r="BE263" i="12"/>
  <c r="T263" i="12"/>
  <c r="R263" i="12"/>
  <c r="P263" i="12"/>
  <c r="BI261" i="12"/>
  <c r="BH261" i="12"/>
  <c r="BG261" i="12"/>
  <c r="BE261" i="12"/>
  <c r="T261" i="12"/>
  <c r="R261" i="12"/>
  <c r="P261" i="12"/>
  <c r="BI259" i="12"/>
  <c r="BH259" i="12"/>
  <c r="BG259" i="12"/>
  <c r="BE259" i="12"/>
  <c r="T259" i="12"/>
  <c r="R259" i="12"/>
  <c r="P259" i="12"/>
  <c r="BI256" i="12"/>
  <c r="BH256" i="12"/>
  <c r="BG256" i="12"/>
  <c r="BE256" i="12"/>
  <c r="T256" i="12"/>
  <c r="R256" i="12"/>
  <c r="P256" i="12"/>
  <c r="BI254" i="12"/>
  <c r="BH254" i="12"/>
  <c r="BG254" i="12"/>
  <c r="BE254" i="12"/>
  <c r="T254" i="12"/>
  <c r="R254" i="12"/>
  <c r="P254" i="12"/>
  <c r="BI252" i="12"/>
  <c r="BH252" i="12"/>
  <c r="BG252" i="12"/>
  <c r="BE252" i="12"/>
  <c r="T252" i="12"/>
  <c r="R252" i="12"/>
  <c r="P252" i="12"/>
  <c r="BI250" i="12"/>
  <c r="BH250" i="12"/>
  <c r="BG250" i="12"/>
  <c r="BE250" i="12"/>
  <c r="T250" i="12"/>
  <c r="R250" i="12"/>
  <c r="P250" i="12"/>
  <c r="BI247" i="12"/>
  <c r="BH247" i="12"/>
  <c r="BG247" i="12"/>
  <c r="BE247" i="12"/>
  <c r="T247" i="12"/>
  <c r="R247" i="12"/>
  <c r="P247" i="12"/>
  <c r="BI245" i="12"/>
  <c r="BH245" i="12"/>
  <c r="BG245" i="12"/>
  <c r="BE245" i="12"/>
  <c r="T245" i="12"/>
  <c r="R245" i="12"/>
  <c r="P245" i="12"/>
  <c r="BI243" i="12"/>
  <c r="BH243" i="12"/>
  <c r="BG243" i="12"/>
  <c r="BE243" i="12"/>
  <c r="T243" i="12"/>
  <c r="R243" i="12"/>
  <c r="P243" i="12"/>
  <c r="BI241" i="12"/>
  <c r="BH241" i="12"/>
  <c r="BG241" i="12"/>
  <c r="BE241" i="12"/>
  <c r="T241" i="12"/>
  <c r="R241" i="12"/>
  <c r="P241" i="12"/>
  <c r="J72" i="12"/>
  <c r="BI237" i="12"/>
  <c r="BH237" i="12"/>
  <c r="BG237" i="12"/>
  <c r="BE237" i="12"/>
  <c r="T237" i="12"/>
  <c r="R237" i="12"/>
  <c r="P237" i="12"/>
  <c r="BI235" i="12"/>
  <c r="BH235" i="12"/>
  <c r="BG235" i="12"/>
  <c r="BE235" i="12"/>
  <c r="T235" i="12"/>
  <c r="R235" i="12"/>
  <c r="P235" i="12"/>
  <c r="BI233" i="12"/>
  <c r="BH233" i="12"/>
  <c r="BG233" i="12"/>
  <c r="BE233" i="12"/>
  <c r="T233" i="12"/>
  <c r="R233" i="12"/>
  <c r="P233" i="12"/>
  <c r="BI231" i="12"/>
  <c r="BH231" i="12"/>
  <c r="BG231" i="12"/>
  <c r="BE231" i="12"/>
  <c r="T231" i="12"/>
  <c r="R231" i="12"/>
  <c r="P231" i="12"/>
  <c r="BI229" i="12"/>
  <c r="BH229" i="12"/>
  <c r="BG229" i="12"/>
  <c r="BE229" i="12"/>
  <c r="T229" i="12"/>
  <c r="R229" i="12"/>
  <c r="P229" i="12"/>
  <c r="BI227" i="12"/>
  <c r="BH227" i="12"/>
  <c r="BG227" i="12"/>
  <c r="BE227" i="12"/>
  <c r="T227" i="12"/>
  <c r="R227" i="12"/>
  <c r="P227" i="12"/>
  <c r="BI225" i="12"/>
  <c r="BH225" i="12"/>
  <c r="BG225" i="12"/>
  <c r="BE225" i="12"/>
  <c r="T225" i="12"/>
  <c r="R225" i="12"/>
  <c r="P225" i="12"/>
  <c r="BI223" i="12"/>
  <c r="BH223" i="12"/>
  <c r="BG223" i="12"/>
  <c r="BE223" i="12"/>
  <c r="T223" i="12"/>
  <c r="R223" i="12"/>
  <c r="P223" i="12"/>
  <c r="BI221" i="12"/>
  <c r="BH221" i="12"/>
  <c r="BG221" i="12"/>
  <c r="BE221" i="12"/>
  <c r="T221" i="12"/>
  <c r="R221" i="12"/>
  <c r="P221" i="12"/>
  <c r="BI219" i="12"/>
  <c r="BH219" i="12"/>
  <c r="BG219" i="12"/>
  <c r="BE219" i="12"/>
  <c r="T219" i="12"/>
  <c r="R219" i="12"/>
  <c r="P219" i="12"/>
  <c r="BI217" i="12"/>
  <c r="BH217" i="12"/>
  <c r="BG217" i="12"/>
  <c r="BE217" i="12"/>
  <c r="T217" i="12"/>
  <c r="R217" i="12"/>
  <c r="P217" i="12"/>
  <c r="BI215" i="12"/>
  <c r="BH215" i="12"/>
  <c r="BG215" i="12"/>
  <c r="BE215" i="12"/>
  <c r="T215" i="12"/>
  <c r="R215" i="12"/>
  <c r="P215" i="12"/>
  <c r="BI213" i="12"/>
  <c r="BH213" i="12"/>
  <c r="BG213" i="12"/>
  <c r="BE213" i="12"/>
  <c r="T213" i="12"/>
  <c r="R213" i="12"/>
  <c r="P213" i="12"/>
  <c r="BI211" i="12"/>
  <c r="BH211" i="12"/>
  <c r="BG211" i="12"/>
  <c r="BE211" i="12"/>
  <c r="T211" i="12"/>
  <c r="R211" i="12"/>
  <c r="P211" i="12"/>
  <c r="BI209" i="12"/>
  <c r="BH209" i="12"/>
  <c r="BG209" i="12"/>
  <c r="BE209" i="12"/>
  <c r="T209" i="12"/>
  <c r="R209" i="12"/>
  <c r="P209" i="12"/>
  <c r="BI207" i="12"/>
  <c r="BH207" i="12"/>
  <c r="BG207" i="12"/>
  <c r="BE207" i="12"/>
  <c r="T207" i="12"/>
  <c r="R207" i="12"/>
  <c r="P207" i="12"/>
  <c r="BI205" i="12"/>
  <c r="BH205" i="12"/>
  <c r="BG205" i="12"/>
  <c r="BE205" i="12"/>
  <c r="T205" i="12"/>
  <c r="R205" i="12"/>
  <c r="P205" i="12"/>
  <c r="BI203" i="12"/>
  <c r="BH203" i="12"/>
  <c r="BG203" i="12"/>
  <c r="BE203" i="12"/>
  <c r="T203" i="12"/>
  <c r="R203" i="12"/>
  <c r="P203" i="12"/>
  <c r="BI201" i="12"/>
  <c r="BH201" i="12"/>
  <c r="BG201" i="12"/>
  <c r="BE201" i="12"/>
  <c r="T201" i="12"/>
  <c r="R201" i="12"/>
  <c r="P201" i="12"/>
  <c r="BI197" i="12"/>
  <c r="BH197" i="12"/>
  <c r="BG197" i="12"/>
  <c r="BE197" i="12"/>
  <c r="T197" i="12"/>
  <c r="R197" i="12"/>
  <c r="P197" i="12"/>
  <c r="BI195" i="12"/>
  <c r="BH195" i="12"/>
  <c r="BG195" i="12"/>
  <c r="BE195" i="12"/>
  <c r="T195" i="12"/>
  <c r="R195" i="12"/>
  <c r="P195" i="12"/>
  <c r="BI193" i="12"/>
  <c r="BH193" i="12"/>
  <c r="BG193" i="12"/>
  <c r="BE193" i="12"/>
  <c r="T193" i="12"/>
  <c r="R193" i="12"/>
  <c r="P193" i="12"/>
  <c r="BI191" i="12"/>
  <c r="BH191" i="12"/>
  <c r="BG191" i="12"/>
  <c r="BE191" i="12"/>
  <c r="T191" i="12"/>
  <c r="R191" i="12"/>
  <c r="P191" i="12"/>
  <c r="BI189" i="12"/>
  <c r="BH189" i="12"/>
  <c r="BG189" i="12"/>
  <c r="BE189" i="12"/>
  <c r="T189" i="12"/>
  <c r="R189" i="12"/>
  <c r="P189" i="12"/>
  <c r="BI187" i="12"/>
  <c r="BH187" i="12"/>
  <c r="BG187" i="12"/>
  <c r="BE187" i="12"/>
  <c r="T187" i="12"/>
  <c r="R187" i="12"/>
  <c r="P187" i="12"/>
  <c r="BI185" i="12"/>
  <c r="BH185" i="12"/>
  <c r="BG185" i="12"/>
  <c r="BE185" i="12"/>
  <c r="T185" i="12"/>
  <c r="R185" i="12"/>
  <c r="P185" i="12"/>
  <c r="BI182" i="12"/>
  <c r="BH182" i="12"/>
  <c r="BG182" i="12"/>
  <c r="BE182" i="12"/>
  <c r="T182" i="12"/>
  <c r="R182" i="12"/>
  <c r="P182" i="12"/>
  <c r="BI180" i="12"/>
  <c r="BH180" i="12"/>
  <c r="BG180" i="12"/>
  <c r="BE180" i="12"/>
  <c r="T180" i="12"/>
  <c r="R180" i="12"/>
  <c r="P180" i="12"/>
  <c r="BI178" i="12"/>
  <c r="BH178" i="12"/>
  <c r="BG178" i="12"/>
  <c r="BE178" i="12"/>
  <c r="T178" i="12"/>
  <c r="R178" i="12"/>
  <c r="P178" i="12"/>
  <c r="BI176" i="12"/>
  <c r="BH176" i="12"/>
  <c r="BG176" i="12"/>
  <c r="BE176" i="12"/>
  <c r="T176" i="12"/>
  <c r="R176" i="12"/>
  <c r="P176" i="12"/>
  <c r="BI174" i="12"/>
  <c r="BH174" i="12"/>
  <c r="BG174" i="12"/>
  <c r="BE174" i="12"/>
  <c r="T174" i="12"/>
  <c r="R174" i="12"/>
  <c r="P174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R170" i="12"/>
  <c r="P170" i="12"/>
  <c r="BI167" i="12"/>
  <c r="BH167" i="12"/>
  <c r="BG167" i="12"/>
  <c r="BE167" i="12"/>
  <c r="T167" i="12"/>
  <c r="R167" i="12"/>
  <c r="P167" i="12"/>
  <c r="BI165" i="12"/>
  <c r="BH165" i="12"/>
  <c r="BG165" i="12"/>
  <c r="BE165" i="12"/>
  <c r="T165" i="12"/>
  <c r="R165" i="12"/>
  <c r="P165" i="12"/>
  <c r="BI163" i="12"/>
  <c r="BH163" i="12"/>
  <c r="BG163" i="12"/>
  <c r="BE163" i="12"/>
  <c r="T163" i="12"/>
  <c r="R163" i="12"/>
  <c r="P163" i="12"/>
  <c r="BI161" i="12"/>
  <c r="BH161" i="12"/>
  <c r="BG161" i="12"/>
  <c r="BE161" i="12"/>
  <c r="T161" i="12"/>
  <c r="R161" i="12"/>
  <c r="P161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5" i="12"/>
  <c r="BH155" i="12"/>
  <c r="BG155" i="12"/>
  <c r="BE155" i="12"/>
  <c r="T155" i="12"/>
  <c r="R155" i="12"/>
  <c r="P155" i="12"/>
  <c r="J66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7" i="12"/>
  <c r="BH147" i="12"/>
  <c r="BG147" i="12"/>
  <c r="BE147" i="12"/>
  <c r="T147" i="12"/>
  <c r="R147" i="12"/>
  <c r="P147" i="12"/>
  <c r="BI145" i="12"/>
  <c r="BH145" i="12"/>
  <c r="BG145" i="12"/>
  <c r="BE145" i="12"/>
  <c r="T145" i="12"/>
  <c r="R145" i="12"/>
  <c r="P145" i="12"/>
  <c r="BI143" i="12"/>
  <c r="BH143" i="12"/>
  <c r="BG143" i="12"/>
  <c r="BE143" i="12"/>
  <c r="T143" i="12"/>
  <c r="R143" i="12"/>
  <c r="P143" i="12"/>
  <c r="BI141" i="12"/>
  <c r="BH141" i="12"/>
  <c r="BG141" i="12"/>
  <c r="BE141" i="12"/>
  <c r="T141" i="12"/>
  <c r="R141" i="12"/>
  <c r="P141" i="12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BI135" i="12"/>
  <c r="BH135" i="12"/>
  <c r="BG135" i="12"/>
  <c r="BE135" i="12"/>
  <c r="T135" i="12"/>
  <c r="R135" i="12"/>
  <c r="P135" i="12"/>
  <c r="BI133" i="12"/>
  <c r="BH133" i="12"/>
  <c r="BG133" i="12"/>
  <c r="BE133" i="12"/>
  <c r="T133" i="12"/>
  <c r="R133" i="12"/>
  <c r="P133" i="12"/>
  <c r="BI131" i="12"/>
  <c r="BH131" i="12"/>
  <c r="BG131" i="12"/>
  <c r="BE131" i="12"/>
  <c r="T131" i="12"/>
  <c r="R131" i="12"/>
  <c r="P131" i="12"/>
  <c r="BI129" i="12"/>
  <c r="BH129" i="12"/>
  <c r="BG129" i="12"/>
  <c r="BE129" i="12"/>
  <c r="T129" i="12"/>
  <c r="R129" i="12"/>
  <c r="P129" i="12"/>
  <c r="BI127" i="12"/>
  <c r="BH127" i="12"/>
  <c r="BG127" i="12"/>
  <c r="BE127" i="12"/>
  <c r="T127" i="12"/>
  <c r="R127" i="12"/>
  <c r="P127" i="12"/>
  <c r="BI125" i="12"/>
  <c r="BH125" i="12"/>
  <c r="BG125" i="12"/>
  <c r="BE125" i="12"/>
  <c r="T125" i="12"/>
  <c r="R125" i="12"/>
  <c r="P125" i="12"/>
  <c r="BI123" i="12"/>
  <c r="BH123" i="12"/>
  <c r="BG123" i="12"/>
  <c r="BE123" i="12"/>
  <c r="T123" i="12"/>
  <c r="R123" i="12"/>
  <c r="P123" i="12"/>
  <c r="BI121" i="12"/>
  <c r="BH121" i="12"/>
  <c r="BG121" i="12"/>
  <c r="BE121" i="12"/>
  <c r="T121" i="12"/>
  <c r="R121" i="12"/>
  <c r="P121" i="12"/>
  <c r="BI119" i="12"/>
  <c r="BH119" i="12"/>
  <c r="BG119" i="12"/>
  <c r="BE119" i="12"/>
  <c r="T119" i="12"/>
  <c r="R119" i="12"/>
  <c r="P119" i="12"/>
  <c r="BI117" i="12"/>
  <c r="BH117" i="12"/>
  <c r="BG117" i="12"/>
  <c r="BE117" i="12"/>
  <c r="T117" i="12"/>
  <c r="R117" i="12"/>
  <c r="P117" i="12"/>
  <c r="BI115" i="12"/>
  <c r="BH115" i="12"/>
  <c r="BG115" i="12"/>
  <c r="BE115" i="12"/>
  <c r="T115" i="12"/>
  <c r="R115" i="12"/>
  <c r="P115" i="12"/>
  <c r="BI113" i="12"/>
  <c r="BH113" i="12"/>
  <c r="BG113" i="12"/>
  <c r="BE113" i="12"/>
  <c r="T113" i="12"/>
  <c r="R113" i="12"/>
  <c r="P113" i="12"/>
  <c r="BI111" i="12"/>
  <c r="BH111" i="12"/>
  <c r="BG111" i="12"/>
  <c r="BE111" i="12"/>
  <c r="T111" i="12"/>
  <c r="R111" i="12"/>
  <c r="P111" i="12"/>
  <c r="BI109" i="12"/>
  <c r="BH109" i="12"/>
  <c r="BG109" i="12"/>
  <c r="BE109" i="12"/>
  <c r="T109" i="12"/>
  <c r="R109" i="12"/>
  <c r="P109" i="12"/>
  <c r="BI107" i="12"/>
  <c r="BH107" i="12"/>
  <c r="BG107" i="12"/>
  <c r="BE107" i="12"/>
  <c r="T107" i="12"/>
  <c r="R107" i="12"/>
  <c r="P107" i="12"/>
  <c r="BI105" i="12"/>
  <c r="BH105" i="12"/>
  <c r="BG105" i="12"/>
  <c r="BE105" i="12"/>
  <c r="T105" i="12"/>
  <c r="R105" i="12"/>
  <c r="P105" i="12"/>
  <c r="BI103" i="12"/>
  <c r="BH103" i="12"/>
  <c r="BG103" i="12"/>
  <c r="BE103" i="12"/>
  <c r="T103" i="12"/>
  <c r="R103" i="12"/>
  <c r="P103" i="12"/>
  <c r="F96" i="12"/>
  <c r="F94" i="12"/>
  <c r="E92" i="12"/>
  <c r="F58" i="12"/>
  <c r="F56" i="12"/>
  <c r="E54" i="12"/>
  <c r="J26" i="12"/>
  <c r="E26" i="12"/>
  <c r="J97" i="12"/>
  <c r="J25" i="12"/>
  <c r="J23" i="12"/>
  <c r="E23" i="12"/>
  <c r="J58" i="12"/>
  <c r="J22" i="12"/>
  <c r="J20" i="12"/>
  <c r="E20" i="12"/>
  <c r="F97" i="12"/>
  <c r="J19" i="12"/>
  <c r="J14" i="12"/>
  <c r="J56" i="12" s="1"/>
  <c r="E7" i="12"/>
  <c r="E88" i="12" s="1"/>
  <c r="J239" i="11"/>
  <c r="J199" i="11"/>
  <c r="J153" i="11"/>
  <c r="J101" i="11"/>
  <c r="J39" i="11"/>
  <c r="J38" i="11"/>
  <c r="AY66" i="1"/>
  <c r="J37" i="11"/>
  <c r="AX66" i="1"/>
  <c r="BI284" i="11"/>
  <c r="BH284" i="11"/>
  <c r="BG284" i="11"/>
  <c r="BE284" i="11"/>
  <c r="T284" i="11"/>
  <c r="R284" i="11"/>
  <c r="P284" i="11"/>
  <c r="BI282" i="11"/>
  <c r="BH282" i="11"/>
  <c r="BG282" i="11"/>
  <c r="BE282" i="11"/>
  <c r="T282" i="11"/>
  <c r="R282" i="11"/>
  <c r="P282" i="11"/>
  <c r="BI280" i="11"/>
  <c r="BH280" i="11"/>
  <c r="BG280" i="11"/>
  <c r="BE280" i="11"/>
  <c r="T280" i="11"/>
  <c r="R280" i="11"/>
  <c r="P280" i="11"/>
  <c r="BI278" i="11"/>
  <c r="BH278" i="11"/>
  <c r="BG278" i="11"/>
  <c r="BE278" i="11"/>
  <c r="T278" i="11"/>
  <c r="R278" i="11"/>
  <c r="P278" i="11"/>
  <c r="BI276" i="11"/>
  <c r="BH276" i="11"/>
  <c r="BG276" i="11"/>
  <c r="BE276" i="11"/>
  <c r="T276" i="11"/>
  <c r="R276" i="11"/>
  <c r="P276" i="11"/>
  <c r="BI273" i="11"/>
  <c r="BH273" i="11"/>
  <c r="BG273" i="11"/>
  <c r="BE273" i="11"/>
  <c r="T273" i="11"/>
  <c r="R273" i="11"/>
  <c r="P273" i="11"/>
  <c r="BI271" i="11"/>
  <c r="BH271" i="11"/>
  <c r="BG271" i="11"/>
  <c r="BE271" i="11"/>
  <c r="T271" i="11"/>
  <c r="R271" i="11"/>
  <c r="P271" i="11"/>
  <c r="BI268" i="11"/>
  <c r="BH268" i="11"/>
  <c r="BG268" i="11"/>
  <c r="BE268" i="11"/>
  <c r="T268" i="11"/>
  <c r="T267" i="11" s="1"/>
  <c r="R268" i="11"/>
  <c r="R267" i="11" s="1"/>
  <c r="P268" i="11"/>
  <c r="P267" i="11" s="1"/>
  <c r="BI265" i="11"/>
  <c r="BH265" i="11"/>
  <c r="BG265" i="11"/>
  <c r="BE265" i="11"/>
  <c r="T265" i="11"/>
  <c r="R265" i="11"/>
  <c r="P265" i="11"/>
  <c r="BI263" i="11"/>
  <c r="BH263" i="11"/>
  <c r="BG263" i="11"/>
  <c r="BE263" i="11"/>
  <c r="T263" i="11"/>
  <c r="R263" i="11"/>
  <c r="P263" i="11"/>
  <c r="BI261" i="11"/>
  <c r="BH261" i="11"/>
  <c r="BG261" i="11"/>
  <c r="BE261" i="11"/>
  <c r="T261" i="11"/>
  <c r="R261" i="11"/>
  <c r="P261" i="11"/>
  <c r="BI259" i="11"/>
  <c r="BH259" i="11"/>
  <c r="BG259" i="11"/>
  <c r="BE259" i="11"/>
  <c r="T259" i="11"/>
  <c r="R259" i="11"/>
  <c r="P259" i="11"/>
  <c r="BI256" i="11"/>
  <c r="BH256" i="11"/>
  <c r="BG256" i="11"/>
  <c r="BE256" i="11"/>
  <c r="T256" i="11"/>
  <c r="R256" i="11"/>
  <c r="P256" i="11"/>
  <c r="BI254" i="11"/>
  <c r="BH254" i="11"/>
  <c r="BG254" i="11"/>
  <c r="BE254" i="11"/>
  <c r="T254" i="11"/>
  <c r="R254" i="11"/>
  <c r="P254" i="11"/>
  <c r="BI252" i="11"/>
  <c r="BH252" i="11"/>
  <c r="BG252" i="11"/>
  <c r="BE252" i="11"/>
  <c r="T252" i="11"/>
  <c r="R252" i="11"/>
  <c r="P252" i="11"/>
  <c r="BI250" i="11"/>
  <c r="BH250" i="11"/>
  <c r="BG250" i="11"/>
  <c r="BE250" i="11"/>
  <c r="T250" i="11"/>
  <c r="R250" i="11"/>
  <c r="P250" i="11"/>
  <c r="BI247" i="11"/>
  <c r="BH247" i="11"/>
  <c r="BG247" i="11"/>
  <c r="BE247" i="11"/>
  <c r="T247" i="11"/>
  <c r="R247" i="11"/>
  <c r="P247" i="11"/>
  <c r="BI245" i="11"/>
  <c r="BH245" i="11"/>
  <c r="BG245" i="11"/>
  <c r="BE245" i="11"/>
  <c r="T245" i="11"/>
  <c r="R245" i="11"/>
  <c r="P245" i="11"/>
  <c r="BI243" i="11"/>
  <c r="BH243" i="11"/>
  <c r="BG243" i="11"/>
  <c r="BE243" i="11"/>
  <c r="T243" i="11"/>
  <c r="R243" i="11"/>
  <c r="P243" i="11"/>
  <c r="BI241" i="11"/>
  <c r="BH241" i="11"/>
  <c r="BG241" i="11"/>
  <c r="BE241" i="11"/>
  <c r="T241" i="11"/>
  <c r="R241" i="11"/>
  <c r="P241" i="11"/>
  <c r="J72" i="11"/>
  <c r="BI237" i="11"/>
  <c r="BH237" i="11"/>
  <c r="BG237" i="11"/>
  <c r="BE237" i="11"/>
  <c r="T237" i="11"/>
  <c r="R237" i="11"/>
  <c r="P237" i="11"/>
  <c r="BI235" i="11"/>
  <c r="BH235" i="11"/>
  <c r="BG235" i="11"/>
  <c r="BE235" i="11"/>
  <c r="T235" i="11"/>
  <c r="R235" i="11"/>
  <c r="P235" i="11"/>
  <c r="BI233" i="11"/>
  <c r="BH233" i="11"/>
  <c r="BG233" i="11"/>
  <c r="BE233" i="11"/>
  <c r="T233" i="11"/>
  <c r="R233" i="11"/>
  <c r="P233" i="11"/>
  <c r="BI231" i="11"/>
  <c r="BH231" i="11"/>
  <c r="BG231" i="11"/>
  <c r="BE231" i="11"/>
  <c r="T231" i="11"/>
  <c r="R231" i="11"/>
  <c r="P231" i="11"/>
  <c r="BI229" i="11"/>
  <c r="BH229" i="11"/>
  <c r="BG229" i="11"/>
  <c r="BE229" i="11"/>
  <c r="T229" i="11"/>
  <c r="R229" i="11"/>
  <c r="P229" i="11"/>
  <c r="BI227" i="11"/>
  <c r="BH227" i="11"/>
  <c r="BG227" i="11"/>
  <c r="BE227" i="11"/>
  <c r="T227" i="11"/>
  <c r="R227" i="11"/>
  <c r="P227" i="11"/>
  <c r="BI225" i="11"/>
  <c r="BH225" i="11"/>
  <c r="BG225" i="11"/>
  <c r="BE225" i="11"/>
  <c r="T225" i="11"/>
  <c r="R225" i="11"/>
  <c r="P225" i="11"/>
  <c r="BI223" i="11"/>
  <c r="BH223" i="11"/>
  <c r="BG223" i="11"/>
  <c r="BE223" i="11"/>
  <c r="T223" i="11"/>
  <c r="R223" i="11"/>
  <c r="P223" i="11"/>
  <c r="BI221" i="11"/>
  <c r="BH221" i="11"/>
  <c r="BG221" i="11"/>
  <c r="BE221" i="11"/>
  <c r="T221" i="11"/>
  <c r="R221" i="11"/>
  <c r="P221" i="11"/>
  <c r="BI219" i="11"/>
  <c r="BH219" i="11"/>
  <c r="BG219" i="11"/>
  <c r="BE219" i="11"/>
  <c r="T219" i="11"/>
  <c r="R219" i="11"/>
  <c r="P219" i="11"/>
  <c r="BI217" i="11"/>
  <c r="BH217" i="11"/>
  <c r="BG217" i="11"/>
  <c r="BE217" i="11"/>
  <c r="T217" i="11"/>
  <c r="R217" i="11"/>
  <c r="P217" i="11"/>
  <c r="BI215" i="11"/>
  <c r="BH215" i="11"/>
  <c r="BG215" i="11"/>
  <c r="BE215" i="11"/>
  <c r="T215" i="11"/>
  <c r="R215" i="11"/>
  <c r="P215" i="11"/>
  <c r="BI213" i="11"/>
  <c r="BH213" i="11"/>
  <c r="BG213" i="11"/>
  <c r="BE213" i="11"/>
  <c r="T213" i="11"/>
  <c r="R213" i="11"/>
  <c r="P213" i="11"/>
  <c r="BI211" i="11"/>
  <c r="BH211" i="11"/>
  <c r="BG211" i="11"/>
  <c r="BE211" i="11"/>
  <c r="T211" i="11"/>
  <c r="R211" i="11"/>
  <c r="P211" i="11"/>
  <c r="BI209" i="11"/>
  <c r="BH209" i="11"/>
  <c r="BG209" i="11"/>
  <c r="BE209" i="11"/>
  <c r="T209" i="11"/>
  <c r="R209" i="11"/>
  <c r="P209" i="11"/>
  <c r="BI207" i="11"/>
  <c r="BH207" i="11"/>
  <c r="BG207" i="11"/>
  <c r="BE207" i="11"/>
  <c r="T207" i="11"/>
  <c r="R207" i="11"/>
  <c r="P207" i="11"/>
  <c r="BI205" i="11"/>
  <c r="BH205" i="11"/>
  <c r="BG205" i="11"/>
  <c r="BE205" i="11"/>
  <c r="T205" i="11"/>
  <c r="R205" i="11"/>
  <c r="P205" i="11"/>
  <c r="BI203" i="11"/>
  <c r="BH203" i="11"/>
  <c r="BG203" i="11"/>
  <c r="BE203" i="11"/>
  <c r="T203" i="11"/>
  <c r="R203" i="11"/>
  <c r="P203" i="11"/>
  <c r="BI201" i="11"/>
  <c r="BH201" i="11"/>
  <c r="BG201" i="11"/>
  <c r="BE201" i="11"/>
  <c r="T201" i="11"/>
  <c r="R201" i="11"/>
  <c r="P201" i="11"/>
  <c r="J70" i="11"/>
  <c r="BI197" i="11"/>
  <c r="BH197" i="11"/>
  <c r="BG197" i="11"/>
  <c r="BE197" i="11"/>
  <c r="T197" i="11"/>
  <c r="R197" i="11"/>
  <c r="P197" i="11"/>
  <c r="BI195" i="11"/>
  <c r="BH195" i="11"/>
  <c r="BG195" i="11"/>
  <c r="BE195" i="11"/>
  <c r="T195" i="11"/>
  <c r="R195" i="11"/>
  <c r="P195" i="11"/>
  <c r="BI193" i="11"/>
  <c r="BH193" i="11"/>
  <c r="BG193" i="11"/>
  <c r="BE193" i="11"/>
  <c r="T193" i="11"/>
  <c r="R193" i="11"/>
  <c r="P193" i="11"/>
  <c r="BI191" i="11"/>
  <c r="BH191" i="11"/>
  <c r="BG191" i="11"/>
  <c r="BE191" i="11"/>
  <c r="T191" i="11"/>
  <c r="R191" i="11"/>
  <c r="P191" i="11"/>
  <c r="BI189" i="11"/>
  <c r="BH189" i="11"/>
  <c r="BG189" i="11"/>
  <c r="BE189" i="11"/>
  <c r="T189" i="11"/>
  <c r="R189" i="11"/>
  <c r="P189" i="11"/>
  <c r="BI187" i="11"/>
  <c r="BH187" i="11"/>
  <c r="BG187" i="11"/>
  <c r="BE187" i="11"/>
  <c r="T187" i="11"/>
  <c r="R187" i="11"/>
  <c r="P187" i="11"/>
  <c r="BI185" i="11"/>
  <c r="BH185" i="11"/>
  <c r="BG185" i="11"/>
  <c r="BE185" i="11"/>
  <c r="T185" i="11"/>
  <c r="R185" i="11"/>
  <c r="P185" i="11"/>
  <c r="BI182" i="11"/>
  <c r="BH182" i="11"/>
  <c r="BG182" i="11"/>
  <c r="BE182" i="11"/>
  <c r="T182" i="11"/>
  <c r="R182" i="11"/>
  <c r="P182" i="11"/>
  <c r="BI180" i="11"/>
  <c r="BH180" i="11"/>
  <c r="BG180" i="11"/>
  <c r="BE180" i="11"/>
  <c r="T180" i="11"/>
  <c r="R180" i="11"/>
  <c r="P180" i="11"/>
  <c r="BI178" i="11"/>
  <c r="BH178" i="11"/>
  <c r="BG178" i="11"/>
  <c r="BE178" i="11"/>
  <c r="T178" i="11"/>
  <c r="R178" i="11"/>
  <c r="P178" i="11"/>
  <c r="BI176" i="11"/>
  <c r="BH176" i="11"/>
  <c r="BG176" i="11"/>
  <c r="BE176" i="11"/>
  <c r="T176" i="11"/>
  <c r="R176" i="11"/>
  <c r="P176" i="11"/>
  <c r="BI174" i="11"/>
  <c r="BH174" i="11"/>
  <c r="BG174" i="11"/>
  <c r="BE174" i="11"/>
  <c r="T174" i="11"/>
  <c r="R174" i="11"/>
  <c r="P174" i="11"/>
  <c r="BI172" i="11"/>
  <c r="BH172" i="11"/>
  <c r="BG172" i="11"/>
  <c r="BE172" i="11"/>
  <c r="T172" i="11"/>
  <c r="R172" i="11"/>
  <c r="P172" i="11"/>
  <c r="BI170" i="11"/>
  <c r="BH170" i="11"/>
  <c r="BG170" i="11"/>
  <c r="BE170" i="11"/>
  <c r="T170" i="11"/>
  <c r="R170" i="11"/>
  <c r="P170" i="11"/>
  <c r="BI167" i="11"/>
  <c r="BH167" i="11"/>
  <c r="BG167" i="11"/>
  <c r="BE167" i="11"/>
  <c r="T167" i="11"/>
  <c r="R167" i="11"/>
  <c r="P167" i="11"/>
  <c r="BI165" i="11"/>
  <c r="BH165" i="11"/>
  <c r="BG165" i="11"/>
  <c r="BE165" i="11"/>
  <c r="T165" i="11"/>
  <c r="R165" i="11"/>
  <c r="P165" i="11"/>
  <c r="BI163" i="11"/>
  <c r="BH163" i="11"/>
  <c r="BG163" i="11"/>
  <c r="BE163" i="11"/>
  <c r="T163" i="11"/>
  <c r="R163" i="11"/>
  <c r="P163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7" i="11"/>
  <c r="BH157" i="11"/>
  <c r="BG157" i="11"/>
  <c r="BE157" i="11"/>
  <c r="T157" i="11"/>
  <c r="R157" i="11"/>
  <c r="P157" i="11"/>
  <c r="BI155" i="11"/>
  <c r="BH155" i="11"/>
  <c r="BG155" i="11"/>
  <c r="BE155" i="11"/>
  <c r="T155" i="11"/>
  <c r="R155" i="11"/>
  <c r="P155" i="11"/>
  <c r="J66" i="11"/>
  <c r="BI151" i="11"/>
  <c r="BH151" i="11"/>
  <c r="BG151" i="11"/>
  <c r="BE151" i="11"/>
  <c r="T151" i="11"/>
  <c r="R151" i="11"/>
  <c r="P151" i="11"/>
  <c r="BI149" i="11"/>
  <c r="BH149" i="11"/>
  <c r="BG149" i="11"/>
  <c r="BE149" i="11"/>
  <c r="T149" i="11"/>
  <c r="R149" i="11"/>
  <c r="P149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1" i="11"/>
  <c r="BH141" i="11"/>
  <c r="BG141" i="11"/>
  <c r="BE141" i="11"/>
  <c r="T141" i="11"/>
  <c r="R141" i="11"/>
  <c r="P141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5" i="11"/>
  <c r="BH135" i="11"/>
  <c r="BG135" i="11"/>
  <c r="BE135" i="11"/>
  <c r="T135" i="11"/>
  <c r="R135" i="11"/>
  <c r="P135" i="11"/>
  <c r="BI133" i="11"/>
  <c r="BH133" i="11"/>
  <c r="BG133" i="11"/>
  <c r="BE133" i="11"/>
  <c r="T133" i="11"/>
  <c r="R133" i="11"/>
  <c r="P133" i="11"/>
  <c r="BI131" i="11"/>
  <c r="BH131" i="11"/>
  <c r="BG131" i="11"/>
  <c r="BE131" i="11"/>
  <c r="T131" i="11"/>
  <c r="R131" i="11"/>
  <c r="P131" i="11"/>
  <c r="BI129" i="11"/>
  <c r="BH129" i="11"/>
  <c r="BG129" i="11"/>
  <c r="BE129" i="11"/>
  <c r="T129" i="11"/>
  <c r="R129" i="11"/>
  <c r="P129" i="11"/>
  <c r="BI127" i="11"/>
  <c r="BH127" i="11"/>
  <c r="BG127" i="11"/>
  <c r="BE127" i="11"/>
  <c r="T127" i="11"/>
  <c r="R127" i="11"/>
  <c r="P127" i="11"/>
  <c r="BI125" i="11"/>
  <c r="BH125" i="11"/>
  <c r="BG125" i="11"/>
  <c r="BE125" i="11"/>
  <c r="T125" i="11"/>
  <c r="R125" i="11"/>
  <c r="P125" i="11"/>
  <c r="BI123" i="11"/>
  <c r="BH123" i="11"/>
  <c r="BG123" i="11"/>
  <c r="BE123" i="11"/>
  <c r="T123" i="11"/>
  <c r="R123" i="11"/>
  <c r="P123" i="11"/>
  <c r="BI121" i="11"/>
  <c r="BH121" i="11"/>
  <c r="BG121" i="11"/>
  <c r="BE121" i="11"/>
  <c r="T121" i="11"/>
  <c r="R121" i="11"/>
  <c r="P121" i="11"/>
  <c r="BI119" i="11"/>
  <c r="BH119" i="11"/>
  <c r="BG119" i="11"/>
  <c r="BE119" i="11"/>
  <c r="T119" i="11"/>
  <c r="R119" i="11"/>
  <c r="P119" i="11"/>
  <c r="BI117" i="11"/>
  <c r="BH117" i="11"/>
  <c r="BG117" i="11"/>
  <c r="BE117" i="11"/>
  <c r="T117" i="11"/>
  <c r="R117" i="11"/>
  <c r="P117" i="11"/>
  <c r="BI115" i="11"/>
  <c r="BH115" i="11"/>
  <c r="BG115" i="11"/>
  <c r="BE115" i="11"/>
  <c r="T115" i="11"/>
  <c r="R115" i="11"/>
  <c r="P115" i="11"/>
  <c r="BI113" i="11"/>
  <c r="BH113" i="11"/>
  <c r="BG113" i="11"/>
  <c r="BE113" i="11"/>
  <c r="T113" i="11"/>
  <c r="R113" i="11"/>
  <c r="P113" i="11"/>
  <c r="BI111" i="11"/>
  <c r="BH111" i="11"/>
  <c r="BG111" i="11"/>
  <c r="BE111" i="11"/>
  <c r="T111" i="11"/>
  <c r="R111" i="11"/>
  <c r="P111" i="11"/>
  <c r="BI109" i="11"/>
  <c r="BH109" i="11"/>
  <c r="BG109" i="11"/>
  <c r="BE109" i="11"/>
  <c r="T109" i="11"/>
  <c r="R109" i="11"/>
  <c r="P109" i="11"/>
  <c r="BI107" i="11"/>
  <c r="BH107" i="11"/>
  <c r="BG107" i="11"/>
  <c r="BE107" i="11"/>
  <c r="T107" i="11"/>
  <c r="R107" i="11"/>
  <c r="P107" i="11"/>
  <c r="BI105" i="11"/>
  <c r="BH105" i="11"/>
  <c r="BG105" i="11"/>
  <c r="BE105" i="11"/>
  <c r="T105" i="11"/>
  <c r="R105" i="11"/>
  <c r="P105" i="11"/>
  <c r="BI103" i="11"/>
  <c r="BH103" i="11"/>
  <c r="BG103" i="11"/>
  <c r="BE103" i="11"/>
  <c r="T103" i="11"/>
  <c r="R103" i="11"/>
  <c r="P103" i="11"/>
  <c r="J64" i="11"/>
  <c r="F96" i="11"/>
  <c r="F94" i="11"/>
  <c r="E92" i="11"/>
  <c r="F58" i="11"/>
  <c r="F56" i="11"/>
  <c r="E54" i="11"/>
  <c r="J26" i="11"/>
  <c r="E26" i="11"/>
  <c r="J97" i="11" s="1"/>
  <c r="J25" i="11"/>
  <c r="J23" i="11"/>
  <c r="E23" i="11"/>
  <c r="J58" i="11" s="1"/>
  <c r="J22" i="11"/>
  <c r="J20" i="11"/>
  <c r="E20" i="11"/>
  <c r="F97" i="11" s="1"/>
  <c r="J19" i="11"/>
  <c r="J14" i="11"/>
  <c r="J56" i="11"/>
  <c r="E7" i="11"/>
  <c r="E88" i="11"/>
  <c r="J239" i="10"/>
  <c r="J199" i="10"/>
  <c r="J70" i="10" s="1"/>
  <c r="J153" i="10"/>
  <c r="J101" i="10"/>
  <c r="J64" i="10" s="1"/>
  <c r="J39" i="10"/>
  <c r="J38" i="10"/>
  <c r="AY65" i="1" s="1"/>
  <c r="J37" i="10"/>
  <c r="AX65" i="1" s="1"/>
  <c r="BI284" i="10"/>
  <c r="BH284" i="10"/>
  <c r="BG284" i="10"/>
  <c r="BE284" i="10"/>
  <c r="T284" i="10"/>
  <c r="R284" i="10"/>
  <c r="P284" i="10"/>
  <c r="BI282" i="10"/>
  <c r="BH282" i="10"/>
  <c r="BG282" i="10"/>
  <c r="BE282" i="10"/>
  <c r="T282" i="10"/>
  <c r="R282" i="10"/>
  <c r="P282" i="10"/>
  <c r="BI280" i="10"/>
  <c r="BH280" i="10"/>
  <c r="BG280" i="10"/>
  <c r="BE280" i="10"/>
  <c r="T280" i="10"/>
  <c r="R280" i="10"/>
  <c r="P280" i="10"/>
  <c r="BI278" i="10"/>
  <c r="BH278" i="10"/>
  <c r="BG278" i="10"/>
  <c r="BE278" i="10"/>
  <c r="T278" i="10"/>
  <c r="R278" i="10"/>
  <c r="P278" i="10"/>
  <c r="BI276" i="10"/>
  <c r="BH276" i="10"/>
  <c r="BG276" i="10"/>
  <c r="BE276" i="10"/>
  <c r="T276" i="10"/>
  <c r="R276" i="10"/>
  <c r="P276" i="10"/>
  <c r="BI273" i="10"/>
  <c r="BH273" i="10"/>
  <c r="BG273" i="10"/>
  <c r="BE273" i="10"/>
  <c r="T273" i="10"/>
  <c r="R273" i="10"/>
  <c r="P273" i="10"/>
  <c r="BI271" i="10"/>
  <c r="BH271" i="10"/>
  <c r="BG271" i="10"/>
  <c r="BE271" i="10"/>
  <c r="T271" i="10"/>
  <c r="R271" i="10"/>
  <c r="P271" i="10"/>
  <c r="BI268" i="10"/>
  <c r="BH268" i="10"/>
  <c r="BG268" i="10"/>
  <c r="BE268" i="10"/>
  <c r="T268" i="10"/>
  <c r="T267" i="10"/>
  <c r="R268" i="10"/>
  <c r="R267" i="10"/>
  <c r="P268" i="10"/>
  <c r="P267" i="10"/>
  <c r="BI265" i="10"/>
  <c r="BH265" i="10"/>
  <c r="BG265" i="10"/>
  <c r="BE265" i="10"/>
  <c r="T265" i="10"/>
  <c r="R265" i="10"/>
  <c r="P265" i="10"/>
  <c r="BI263" i="10"/>
  <c r="BH263" i="10"/>
  <c r="BG263" i="10"/>
  <c r="BE263" i="10"/>
  <c r="T263" i="10"/>
  <c r="R263" i="10"/>
  <c r="P263" i="10"/>
  <c r="BI261" i="10"/>
  <c r="BH261" i="10"/>
  <c r="BG261" i="10"/>
  <c r="BE261" i="10"/>
  <c r="T261" i="10"/>
  <c r="R261" i="10"/>
  <c r="P261" i="10"/>
  <c r="BI259" i="10"/>
  <c r="BH259" i="10"/>
  <c r="BG259" i="10"/>
  <c r="BE259" i="10"/>
  <c r="T259" i="10"/>
  <c r="R259" i="10"/>
  <c r="P259" i="10"/>
  <c r="BI256" i="10"/>
  <c r="BH256" i="10"/>
  <c r="BG256" i="10"/>
  <c r="BE256" i="10"/>
  <c r="T256" i="10"/>
  <c r="R256" i="10"/>
  <c r="P256" i="10"/>
  <c r="BI254" i="10"/>
  <c r="BH254" i="10"/>
  <c r="BG254" i="10"/>
  <c r="BE254" i="10"/>
  <c r="T254" i="10"/>
  <c r="R254" i="10"/>
  <c r="P254" i="10"/>
  <c r="BI252" i="10"/>
  <c r="BH252" i="10"/>
  <c r="BG252" i="10"/>
  <c r="BE252" i="10"/>
  <c r="T252" i="10"/>
  <c r="R252" i="10"/>
  <c r="P252" i="10"/>
  <c r="BI250" i="10"/>
  <c r="BH250" i="10"/>
  <c r="BG250" i="10"/>
  <c r="BE250" i="10"/>
  <c r="T250" i="10"/>
  <c r="R250" i="10"/>
  <c r="P250" i="10"/>
  <c r="BI247" i="10"/>
  <c r="BH247" i="10"/>
  <c r="BG247" i="10"/>
  <c r="BE247" i="10"/>
  <c r="T247" i="10"/>
  <c r="R247" i="10"/>
  <c r="P247" i="10"/>
  <c r="BI245" i="10"/>
  <c r="BH245" i="10"/>
  <c r="BG245" i="10"/>
  <c r="BE245" i="10"/>
  <c r="T245" i="10"/>
  <c r="R245" i="10"/>
  <c r="P245" i="10"/>
  <c r="BI243" i="10"/>
  <c r="BH243" i="10"/>
  <c r="BG243" i="10"/>
  <c r="BE243" i="10"/>
  <c r="T243" i="10"/>
  <c r="R243" i="10"/>
  <c r="P243" i="10"/>
  <c r="BI241" i="10"/>
  <c r="BH241" i="10"/>
  <c r="BG241" i="10"/>
  <c r="BE241" i="10"/>
  <c r="T241" i="10"/>
  <c r="R241" i="10"/>
  <c r="P241" i="10"/>
  <c r="J72" i="10"/>
  <c r="BI237" i="10"/>
  <c r="BH237" i="10"/>
  <c r="BG237" i="10"/>
  <c r="BE237" i="10"/>
  <c r="T237" i="10"/>
  <c r="R237" i="10"/>
  <c r="P237" i="10"/>
  <c r="BI235" i="10"/>
  <c r="BH235" i="10"/>
  <c r="BG235" i="10"/>
  <c r="BE235" i="10"/>
  <c r="T235" i="10"/>
  <c r="R235" i="10"/>
  <c r="P235" i="10"/>
  <c r="BI233" i="10"/>
  <c r="BH233" i="10"/>
  <c r="BG233" i="10"/>
  <c r="BE233" i="10"/>
  <c r="T233" i="10"/>
  <c r="R233" i="10"/>
  <c r="P233" i="10"/>
  <c r="BI231" i="10"/>
  <c r="BH231" i="10"/>
  <c r="BG231" i="10"/>
  <c r="BE231" i="10"/>
  <c r="T231" i="10"/>
  <c r="R231" i="10"/>
  <c r="P231" i="10"/>
  <c r="BI229" i="10"/>
  <c r="BH229" i="10"/>
  <c r="BG229" i="10"/>
  <c r="BE229" i="10"/>
  <c r="T229" i="10"/>
  <c r="R229" i="10"/>
  <c r="P229" i="10"/>
  <c r="BI227" i="10"/>
  <c r="BH227" i="10"/>
  <c r="BG227" i="10"/>
  <c r="BE227" i="10"/>
  <c r="T227" i="10"/>
  <c r="R227" i="10"/>
  <c r="P227" i="10"/>
  <c r="BI225" i="10"/>
  <c r="BH225" i="10"/>
  <c r="BG225" i="10"/>
  <c r="BE225" i="10"/>
  <c r="T225" i="10"/>
  <c r="R225" i="10"/>
  <c r="P225" i="10"/>
  <c r="BI223" i="10"/>
  <c r="BH223" i="10"/>
  <c r="BG223" i="10"/>
  <c r="BE223" i="10"/>
  <c r="T223" i="10"/>
  <c r="R223" i="10"/>
  <c r="P223" i="10"/>
  <c r="BI221" i="10"/>
  <c r="BH221" i="10"/>
  <c r="BG221" i="10"/>
  <c r="BE221" i="10"/>
  <c r="T221" i="10"/>
  <c r="R221" i="10"/>
  <c r="P221" i="10"/>
  <c r="BI219" i="10"/>
  <c r="BH219" i="10"/>
  <c r="BG219" i="10"/>
  <c r="BE219" i="10"/>
  <c r="T219" i="10"/>
  <c r="R219" i="10"/>
  <c r="P219" i="10"/>
  <c r="BI217" i="10"/>
  <c r="BH217" i="10"/>
  <c r="BG217" i="10"/>
  <c r="BE217" i="10"/>
  <c r="T217" i="10"/>
  <c r="R217" i="10"/>
  <c r="P217" i="10"/>
  <c r="BI215" i="10"/>
  <c r="BH215" i="10"/>
  <c r="BG215" i="10"/>
  <c r="BE215" i="10"/>
  <c r="T215" i="10"/>
  <c r="R215" i="10"/>
  <c r="P215" i="10"/>
  <c r="BI213" i="10"/>
  <c r="BH213" i="10"/>
  <c r="BG213" i="10"/>
  <c r="BE213" i="10"/>
  <c r="T213" i="10"/>
  <c r="R213" i="10"/>
  <c r="P213" i="10"/>
  <c r="BI211" i="10"/>
  <c r="BH211" i="10"/>
  <c r="BG211" i="10"/>
  <c r="BE211" i="10"/>
  <c r="T211" i="10"/>
  <c r="R211" i="10"/>
  <c r="P211" i="10"/>
  <c r="BI209" i="10"/>
  <c r="BH209" i="10"/>
  <c r="BG209" i="10"/>
  <c r="BE209" i="10"/>
  <c r="T209" i="10"/>
  <c r="R209" i="10"/>
  <c r="P209" i="10"/>
  <c r="BI207" i="10"/>
  <c r="BH207" i="10"/>
  <c r="BG207" i="10"/>
  <c r="BE207" i="10"/>
  <c r="T207" i="10"/>
  <c r="R207" i="10"/>
  <c r="P207" i="10"/>
  <c r="BI205" i="10"/>
  <c r="BH205" i="10"/>
  <c r="BG205" i="10"/>
  <c r="BE205" i="10"/>
  <c r="T205" i="10"/>
  <c r="R205" i="10"/>
  <c r="P205" i="10"/>
  <c r="BI203" i="10"/>
  <c r="BH203" i="10"/>
  <c r="BG203" i="10"/>
  <c r="BE203" i="10"/>
  <c r="T203" i="10"/>
  <c r="R203" i="10"/>
  <c r="P203" i="10"/>
  <c r="BI201" i="10"/>
  <c r="BH201" i="10"/>
  <c r="BG201" i="10"/>
  <c r="BE201" i="10"/>
  <c r="T201" i="10"/>
  <c r="R201" i="10"/>
  <c r="P201" i="10"/>
  <c r="BI197" i="10"/>
  <c r="BH197" i="10"/>
  <c r="BG197" i="10"/>
  <c r="BE197" i="10"/>
  <c r="T197" i="10"/>
  <c r="R197" i="10"/>
  <c r="P197" i="10"/>
  <c r="BI195" i="10"/>
  <c r="BH195" i="10"/>
  <c r="BG195" i="10"/>
  <c r="BE195" i="10"/>
  <c r="T195" i="10"/>
  <c r="R195" i="10"/>
  <c r="P195" i="10"/>
  <c r="BI193" i="10"/>
  <c r="BH193" i="10"/>
  <c r="BG193" i="10"/>
  <c r="BE193" i="10"/>
  <c r="T193" i="10"/>
  <c r="R193" i="10"/>
  <c r="P193" i="10"/>
  <c r="BI191" i="10"/>
  <c r="BH191" i="10"/>
  <c r="BG191" i="10"/>
  <c r="BE191" i="10"/>
  <c r="T191" i="10"/>
  <c r="R191" i="10"/>
  <c r="P191" i="10"/>
  <c r="BI189" i="10"/>
  <c r="BH189" i="10"/>
  <c r="BG189" i="10"/>
  <c r="BE189" i="10"/>
  <c r="T189" i="10"/>
  <c r="R189" i="10"/>
  <c r="P189" i="10"/>
  <c r="BI187" i="10"/>
  <c r="BH187" i="10"/>
  <c r="BG187" i="10"/>
  <c r="BE187" i="10"/>
  <c r="T187" i="10"/>
  <c r="R187" i="10"/>
  <c r="P187" i="10"/>
  <c r="BI185" i="10"/>
  <c r="BH185" i="10"/>
  <c r="BG185" i="10"/>
  <c r="BE185" i="10"/>
  <c r="T185" i="10"/>
  <c r="R185" i="10"/>
  <c r="P185" i="10"/>
  <c r="BI182" i="10"/>
  <c r="BH182" i="10"/>
  <c r="BG182" i="10"/>
  <c r="BE182" i="10"/>
  <c r="T182" i="10"/>
  <c r="R182" i="10"/>
  <c r="P182" i="10"/>
  <c r="BI180" i="10"/>
  <c r="BH180" i="10"/>
  <c r="BG180" i="10"/>
  <c r="BE180" i="10"/>
  <c r="T180" i="10"/>
  <c r="R180" i="10"/>
  <c r="P180" i="10"/>
  <c r="BI178" i="10"/>
  <c r="BH178" i="10"/>
  <c r="BG178" i="10"/>
  <c r="BE178" i="10"/>
  <c r="T178" i="10"/>
  <c r="R178" i="10"/>
  <c r="P178" i="10"/>
  <c r="BI176" i="10"/>
  <c r="BH176" i="10"/>
  <c r="BG176" i="10"/>
  <c r="BE176" i="10"/>
  <c r="T176" i="10"/>
  <c r="R176" i="10"/>
  <c r="P176" i="10"/>
  <c r="BI174" i="10"/>
  <c r="BH174" i="10"/>
  <c r="BG174" i="10"/>
  <c r="BE174" i="10"/>
  <c r="T174" i="10"/>
  <c r="R174" i="10"/>
  <c r="P174" i="10"/>
  <c r="BI172" i="10"/>
  <c r="BH172" i="10"/>
  <c r="BG172" i="10"/>
  <c r="BE172" i="10"/>
  <c r="T172" i="10"/>
  <c r="R172" i="10"/>
  <c r="P172" i="10"/>
  <c r="BI170" i="10"/>
  <c r="BH170" i="10"/>
  <c r="BG170" i="10"/>
  <c r="BE170" i="10"/>
  <c r="T170" i="10"/>
  <c r="R170" i="10"/>
  <c r="P170" i="10"/>
  <c r="BI167" i="10"/>
  <c r="BH167" i="10"/>
  <c r="BG167" i="10"/>
  <c r="BE167" i="10"/>
  <c r="T167" i="10"/>
  <c r="R167" i="10"/>
  <c r="P167" i="10"/>
  <c r="BI165" i="10"/>
  <c r="BH165" i="10"/>
  <c r="BG165" i="10"/>
  <c r="BE165" i="10"/>
  <c r="T165" i="10"/>
  <c r="R165" i="10"/>
  <c r="P165" i="10"/>
  <c r="BI163" i="10"/>
  <c r="BH163" i="10"/>
  <c r="BG163" i="10"/>
  <c r="BE163" i="10"/>
  <c r="T163" i="10"/>
  <c r="R163" i="10"/>
  <c r="P163" i="10"/>
  <c r="BI161" i="10"/>
  <c r="BH161" i="10"/>
  <c r="BG161" i="10"/>
  <c r="BE161" i="10"/>
  <c r="T161" i="10"/>
  <c r="R161" i="10"/>
  <c r="P161" i="10"/>
  <c r="BI159" i="10"/>
  <c r="BH159" i="10"/>
  <c r="BG159" i="10"/>
  <c r="BE159" i="10"/>
  <c r="T159" i="10"/>
  <c r="R159" i="10"/>
  <c r="P159" i="10"/>
  <c r="BI157" i="10"/>
  <c r="BH157" i="10"/>
  <c r="BG157" i="10"/>
  <c r="BE157" i="10"/>
  <c r="T157" i="10"/>
  <c r="R157" i="10"/>
  <c r="P157" i="10"/>
  <c r="BI155" i="10"/>
  <c r="BH155" i="10"/>
  <c r="BG155" i="10"/>
  <c r="BE155" i="10"/>
  <c r="T155" i="10"/>
  <c r="R155" i="10"/>
  <c r="P155" i="10"/>
  <c r="J66" i="10"/>
  <c r="BI151" i="10"/>
  <c r="BH151" i="10"/>
  <c r="BG151" i="10"/>
  <c r="BE151" i="10"/>
  <c r="T151" i="10"/>
  <c r="R151" i="10"/>
  <c r="P151" i="10"/>
  <c r="BI149" i="10"/>
  <c r="BH149" i="10"/>
  <c r="BG149" i="10"/>
  <c r="BE149" i="10"/>
  <c r="T149" i="10"/>
  <c r="R149" i="10"/>
  <c r="P149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R145" i="10"/>
  <c r="P145" i="10"/>
  <c r="BI143" i="10"/>
  <c r="BH143" i="10"/>
  <c r="BG143" i="10"/>
  <c r="BE143" i="10"/>
  <c r="T143" i="10"/>
  <c r="R143" i="10"/>
  <c r="P143" i="10"/>
  <c r="BI141" i="10"/>
  <c r="BH141" i="10"/>
  <c r="BG141" i="10"/>
  <c r="BE141" i="10"/>
  <c r="T141" i="10"/>
  <c r="R141" i="10"/>
  <c r="P141" i="10"/>
  <c r="BI139" i="10"/>
  <c r="BH139" i="10"/>
  <c r="BG139" i="10"/>
  <c r="BE139" i="10"/>
  <c r="T139" i="10"/>
  <c r="R139" i="10"/>
  <c r="P139" i="10"/>
  <c r="BI137" i="10"/>
  <c r="BH137" i="10"/>
  <c r="BG137" i="10"/>
  <c r="BE137" i="10"/>
  <c r="T137" i="10"/>
  <c r="R137" i="10"/>
  <c r="P137" i="10"/>
  <c r="BI135" i="10"/>
  <c r="BH135" i="10"/>
  <c r="BG135" i="10"/>
  <c r="BE135" i="10"/>
  <c r="T135" i="10"/>
  <c r="R135" i="10"/>
  <c r="P135" i="10"/>
  <c r="BI133" i="10"/>
  <c r="BH133" i="10"/>
  <c r="BG133" i="10"/>
  <c r="BE133" i="10"/>
  <c r="T133" i="10"/>
  <c r="R133" i="10"/>
  <c r="P133" i="10"/>
  <c r="BI131" i="10"/>
  <c r="BH131" i="10"/>
  <c r="BG131" i="10"/>
  <c r="BE131" i="10"/>
  <c r="T131" i="10"/>
  <c r="R131" i="10"/>
  <c r="P131" i="10"/>
  <c r="BI129" i="10"/>
  <c r="BH129" i="10"/>
  <c r="BG129" i="10"/>
  <c r="BE129" i="10"/>
  <c r="T129" i="10"/>
  <c r="R129" i="10"/>
  <c r="P129" i="10"/>
  <c r="BI127" i="10"/>
  <c r="BH127" i="10"/>
  <c r="BG127" i="10"/>
  <c r="BE127" i="10"/>
  <c r="T127" i="10"/>
  <c r="R127" i="10"/>
  <c r="P127" i="10"/>
  <c r="BI125" i="10"/>
  <c r="BH125" i="10"/>
  <c r="BG125" i="10"/>
  <c r="BE125" i="10"/>
  <c r="T125" i="10"/>
  <c r="R125" i="10"/>
  <c r="P125" i="10"/>
  <c r="BI123" i="10"/>
  <c r="BH123" i="10"/>
  <c r="BG123" i="10"/>
  <c r="BE123" i="10"/>
  <c r="T123" i="10"/>
  <c r="R123" i="10"/>
  <c r="P123" i="10"/>
  <c r="BI121" i="10"/>
  <c r="BH121" i="10"/>
  <c r="BG121" i="10"/>
  <c r="BE121" i="10"/>
  <c r="T121" i="10"/>
  <c r="R121" i="10"/>
  <c r="P121" i="10"/>
  <c r="BI119" i="10"/>
  <c r="BH119" i="10"/>
  <c r="BG119" i="10"/>
  <c r="BE119" i="10"/>
  <c r="T119" i="10"/>
  <c r="R119" i="10"/>
  <c r="P119" i="10"/>
  <c r="BI117" i="10"/>
  <c r="BH117" i="10"/>
  <c r="BG117" i="10"/>
  <c r="BE117" i="10"/>
  <c r="T117" i="10"/>
  <c r="R117" i="10"/>
  <c r="P117" i="10"/>
  <c r="BI115" i="10"/>
  <c r="BH115" i="10"/>
  <c r="BG115" i="10"/>
  <c r="BE115" i="10"/>
  <c r="T115" i="10"/>
  <c r="R115" i="10"/>
  <c r="P115" i="10"/>
  <c r="BI113" i="10"/>
  <c r="BH113" i="10"/>
  <c r="BG113" i="10"/>
  <c r="BE113" i="10"/>
  <c r="T113" i="10"/>
  <c r="R113" i="10"/>
  <c r="P113" i="10"/>
  <c r="BI111" i="10"/>
  <c r="BH111" i="10"/>
  <c r="BG111" i="10"/>
  <c r="BE111" i="10"/>
  <c r="T111" i="10"/>
  <c r="R111" i="10"/>
  <c r="P111" i="10"/>
  <c r="BI109" i="10"/>
  <c r="BH109" i="10"/>
  <c r="BG109" i="10"/>
  <c r="BE109" i="10"/>
  <c r="T109" i="10"/>
  <c r="R109" i="10"/>
  <c r="P109" i="10"/>
  <c r="BI107" i="10"/>
  <c r="BH107" i="10"/>
  <c r="BG107" i="10"/>
  <c r="BE107" i="10"/>
  <c r="T107" i="10"/>
  <c r="R107" i="10"/>
  <c r="P107" i="10"/>
  <c r="BI105" i="10"/>
  <c r="BH105" i="10"/>
  <c r="BG105" i="10"/>
  <c r="BE105" i="10"/>
  <c r="T105" i="10"/>
  <c r="R105" i="10"/>
  <c r="P105" i="10"/>
  <c r="BI103" i="10"/>
  <c r="BH103" i="10"/>
  <c r="BG103" i="10"/>
  <c r="BE103" i="10"/>
  <c r="T103" i="10"/>
  <c r="R103" i="10"/>
  <c r="P103" i="10"/>
  <c r="F96" i="10"/>
  <c r="F94" i="10"/>
  <c r="E92" i="10"/>
  <c r="F58" i="10"/>
  <c r="F56" i="10"/>
  <c r="E54" i="10"/>
  <c r="J26" i="10"/>
  <c r="E26" i="10"/>
  <c r="J59" i="10"/>
  <c r="J25" i="10"/>
  <c r="J23" i="10"/>
  <c r="E23" i="10"/>
  <c r="J96" i="10"/>
  <c r="J22" i="10"/>
  <c r="J20" i="10"/>
  <c r="E20" i="10"/>
  <c r="F59" i="10"/>
  <c r="J19" i="10"/>
  <c r="J14" i="10"/>
  <c r="J56" i="10" s="1"/>
  <c r="E7" i="10"/>
  <c r="E88" i="10" s="1"/>
  <c r="J180" i="9"/>
  <c r="J72" i="9" s="1"/>
  <c r="J139" i="9"/>
  <c r="J96" i="9"/>
  <c r="J39" i="9"/>
  <c r="J38" i="9"/>
  <c r="AY64" i="1" s="1"/>
  <c r="J37" i="9"/>
  <c r="AX64" i="1" s="1"/>
  <c r="BI190" i="9"/>
  <c r="BH190" i="9"/>
  <c r="BG190" i="9"/>
  <c r="BE190" i="9"/>
  <c r="T190" i="9"/>
  <c r="R190" i="9"/>
  <c r="P190" i="9"/>
  <c r="BI188" i="9"/>
  <c r="BH188" i="9"/>
  <c r="BG188" i="9"/>
  <c r="BE188" i="9"/>
  <c r="T188" i="9"/>
  <c r="R188" i="9"/>
  <c r="P188" i="9"/>
  <c r="BI186" i="9"/>
  <c r="BH186" i="9"/>
  <c r="BG186" i="9"/>
  <c r="BE186" i="9"/>
  <c r="T186" i="9"/>
  <c r="R186" i="9"/>
  <c r="P186" i="9"/>
  <c r="BI184" i="9"/>
  <c r="BH184" i="9"/>
  <c r="BG184" i="9"/>
  <c r="BE184" i="9"/>
  <c r="T184" i="9"/>
  <c r="R184" i="9"/>
  <c r="P184" i="9"/>
  <c r="BI182" i="9"/>
  <c r="BH182" i="9"/>
  <c r="BG182" i="9"/>
  <c r="BE182" i="9"/>
  <c r="T182" i="9"/>
  <c r="R182" i="9"/>
  <c r="P182" i="9"/>
  <c r="BI178" i="9"/>
  <c r="BH178" i="9"/>
  <c r="BG178" i="9"/>
  <c r="BE178" i="9"/>
  <c r="T178" i="9"/>
  <c r="R178" i="9"/>
  <c r="P178" i="9"/>
  <c r="BI176" i="9"/>
  <c r="BH176" i="9"/>
  <c r="BG176" i="9"/>
  <c r="BE176" i="9"/>
  <c r="T176" i="9"/>
  <c r="R176" i="9"/>
  <c r="P176" i="9"/>
  <c r="BI173" i="9"/>
  <c r="BH173" i="9"/>
  <c r="BG173" i="9"/>
  <c r="BE173" i="9"/>
  <c r="T173" i="9"/>
  <c r="T172" i="9" s="1"/>
  <c r="R173" i="9"/>
  <c r="R172" i="9" s="1"/>
  <c r="P173" i="9"/>
  <c r="P172" i="9" s="1"/>
  <c r="BI170" i="9"/>
  <c r="BH170" i="9"/>
  <c r="BG170" i="9"/>
  <c r="BE170" i="9"/>
  <c r="T170" i="9"/>
  <c r="R170" i="9"/>
  <c r="P170" i="9"/>
  <c r="BI168" i="9"/>
  <c r="BH168" i="9"/>
  <c r="BG168" i="9"/>
  <c r="BE168" i="9"/>
  <c r="T168" i="9"/>
  <c r="R168" i="9"/>
  <c r="P168" i="9"/>
  <c r="BI166" i="9"/>
  <c r="BH166" i="9"/>
  <c r="BG166" i="9"/>
  <c r="BE166" i="9"/>
  <c r="T166" i="9"/>
  <c r="R166" i="9"/>
  <c r="P166" i="9"/>
  <c r="BI163" i="9"/>
  <c r="BH163" i="9"/>
  <c r="BG163" i="9"/>
  <c r="BE163" i="9"/>
  <c r="T163" i="9"/>
  <c r="R163" i="9"/>
  <c r="P163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R151" i="9"/>
  <c r="P151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1" i="9"/>
  <c r="BH141" i="9"/>
  <c r="BG141" i="9"/>
  <c r="BE141" i="9"/>
  <c r="T141" i="9"/>
  <c r="R141" i="9"/>
  <c r="P141" i="9"/>
  <c r="J67" i="9"/>
  <c r="BI137" i="9"/>
  <c r="BH137" i="9"/>
  <c r="BG137" i="9"/>
  <c r="BE137" i="9"/>
  <c r="T137" i="9"/>
  <c r="R137" i="9"/>
  <c r="P137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7" i="9"/>
  <c r="BH127" i="9"/>
  <c r="BG127" i="9"/>
  <c r="BE127" i="9"/>
  <c r="T127" i="9"/>
  <c r="R127" i="9"/>
  <c r="P127" i="9"/>
  <c r="BI124" i="9"/>
  <c r="BH124" i="9"/>
  <c r="BG124" i="9"/>
  <c r="BE124" i="9"/>
  <c r="T124" i="9"/>
  <c r="R124" i="9"/>
  <c r="P124" i="9"/>
  <c r="BI122" i="9"/>
  <c r="BH122" i="9"/>
  <c r="BG122" i="9"/>
  <c r="BE122" i="9"/>
  <c r="T122" i="9"/>
  <c r="R122" i="9"/>
  <c r="P122" i="9"/>
  <c r="BI120" i="9"/>
  <c r="BH120" i="9"/>
  <c r="BG120" i="9"/>
  <c r="BE120" i="9"/>
  <c r="T120" i="9"/>
  <c r="R120" i="9"/>
  <c r="P120" i="9"/>
  <c r="BI118" i="9"/>
  <c r="BH118" i="9"/>
  <c r="BG118" i="9"/>
  <c r="BE118" i="9"/>
  <c r="T118" i="9"/>
  <c r="R118" i="9"/>
  <c r="P118" i="9"/>
  <c r="BI116" i="9"/>
  <c r="BH116" i="9"/>
  <c r="BG116" i="9"/>
  <c r="BE116" i="9"/>
  <c r="T116" i="9"/>
  <c r="R116" i="9"/>
  <c r="P116" i="9"/>
  <c r="BI114" i="9"/>
  <c r="BH114" i="9"/>
  <c r="BG114" i="9"/>
  <c r="BE114" i="9"/>
  <c r="T114" i="9"/>
  <c r="R114" i="9"/>
  <c r="P114" i="9"/>
  <c r="BI112" i="9"/>
  <c r="BH112" i="9"/>
  <c r="BG112" i="9"/>
  <c r="BE112" i="9"/>
  <c r="T112" i="9"/>
  <c r="R112" i="9"/>
  <c r="P112" i="9"/>
  <c r="BI110" i="9"/>
  <c r="BH110" i="9"/>
  <c r="BG110" i="9"/>
  <c r="BE110" i="9"/>
  <c r="T110" i="9"/>
  <c r="R110" i="9"/>
  <c r="P110" i="9"/>
  <c r="BI108" i="9"/>
  <c r="BH108" i="9"/>
  <c r="BG108" i="9"/>
  <c r="BE108" i="9"/>
  <c r="T108" i="9"/>
  <c r="R108" i="9"/>
  <c r="P108" i="9"/>
  <c r="BI106" i="9"/>
  <c r="BH106" i="9"/>
  <c r="BG106" i="9"/>
  <c r="BE106" i="9"/>
  <c r="T106" i="9"/>
  <c r="R106" i="9"/>
  <c r="P106" i="9"/>
  <c r="BI104" i="9"/>
  <c r="BH104" i="9"/>
  <c r="BG104" i="9"/>
  <c r="BE104" i="9"/>
  <c r="T104" i="9"/>
  <c r="R104" i="9"/>
  <c r="P104" i="9"/>
  <c r="BI102" i="9"/>
  <c r="BH102" i="9"/>
  <c r="BG102" i="9"/>
  <c r="BE102" i="9"/>
  <c r="T102" i="9"/>
  <c r="R102" i="9"/>
  <c r="P102" i="9"/>
  <c r="BI100" i="9"/>
  <c r="BH100" i="9"/>
  <c r="BG100" i="9"/>
  <c r="BE100" i="9"/>
  <c r="T100" i="9"/>
  <c r="R100" i="9"/>
  <c r="P100" i="9"/>
  <c r="BI98" i="9"/>
  <c r="BH98" i="9"/>
  <c r="BG98" i="9"/>
  <c r="BE98" i="9"/>
  <c r="T98" i="9"/>
  <c r="R98" i="9"/>
  <c r="P98" i="9"/>
  <c r="J64" i="9"/>
  <c r="F91" i="9"/>
  <c r="F89" i="9"/>
  <c r="E87" i="9"/>
  <c r="F58" i="9"/>
  <c r="F56" i="9"/>
  <c r="E54" i="9"/>
  <c r="J26" i="9"/>
  <c r="E26" i="9"/>
  <c r="J92" i="9" s="1"/>
  <c r="J25" i="9"/>
  <c r="J23" i="9"/>
  <c r="E23" i="9"/>
  <c r="J91" i="9" s="1"/>
  <c r="J22" i="9"/>
  <c r="J20" i="9"/>
  <c r="E20" i="9"/>
  <c r="F92" i="9" s="1"/>
  <c r="J19" i="9"/>
  <c r="J14" i="9"/>
  <c r="J56" i="9"/>
  <c r="E7" i="9"/>
  <c r="E50" i="9"/>
  <c r="J39" i="8"/>
  <c r="J38" i="8"/>
  <c r="AY62" i="1" s="1"/>
  <c r="J37" i="8"/>
  <c r="AX62" i="1" s="1"/>
  <c r="BI243" i="8"/>
  <c r="BH243" i="8"/>
  <c r="BG243" i="8"/>
  <c r="BE243" i="8"/>
  <c r="T243" i="8"/>
  <c r="R243" i="8"/>
  <c r="P243" i="8"/>
  <c r="BI239" i="8"/>
  <c r="BH239" i="8"/>
  <c r="BG239" i="8"/>
  <c r="BE239" i="8"/>
  <c r="T239" i="8"/>
  <c r="R239" i="8"/>
  <c r="P239" i="8"/>
  <c r="BI237" i="8"/>
  <c r="BH237" i="8"/>
  <c r="BG237" i="8"/>
  <c r="BE237" i="8"/>
  <c r="T237" i="8"/>
  <c r="R237" i="8"/>
  <c r="P237" i="8"/>
  <c r="BI233" i="8"/>
  <c r="BH233" i="8"/>
  <c r="BG233" i="8"/>
  <c r="BE233" i="8"/>
  <c r="T233" i="8"/>
  <c r="R233" i="8"/>
  <c r="P233" i="8"/>
  <c r="BI230" i="8"/>
  <c r="BH230" i="8"/>
  <c r="BG230" i="8"/>
  <c r="BE230" i="8"/>
  <c r="T230" i="8"/>
  <c r="R230" i="8"/>
  <c r="P230" i="8"/>
  <c r="BI228" i="8"/>
  <c r="BH228" i="8"/>
  <c r="BG228" i="8"/>
  <c r="BE228" i="8"/>
  <c r="T228" i="8"/>
  <c r="R228" i="8"/>
  <c r="P228" i="8"/>
  <c r="BI224" i="8"/>
  <c r="BH224" i="8"/>
  <c r="BG224" i="8"/>
  <c r="BE224" i="8"/>
  <c r="T224" i="8"/>
  <c r="R224" i="8"/>
  <c r="P224" i="8"/>
  <c r="BI220" i="8"/>
  <c r="BH220" i="8"/>
  <c r="BG220" i="8"/>
  <c r="BE220" i="8"/>
  <c r="T220" i="8"/>
  <c r="R220" i="8"/>
  <c r="P220" i="8"/>
  <c r="BI216" i="8"/>
  <c r="BH216" i="8"/>
  <c r="BG216" i="8"/>
  <c r="BE216" i="8"/>
  <c r="T216" i="8"/>
  <c r="R216" i="8"/>
  <c r="P216" i="8"/>
  <c r="BI213" i="8"/>
  <c r="BH213" i="8"/>
  <c r="BG213" i="8"/>
  <c r="BE213" i="8"/>
  <c r="T213" i="8"/>
  <c r="R213" i="8"/>
  <c r="P213" i="8"/>
  <c r="BI211" i="8"/>
  <c r="BH211" i="8"/>
  <c r="BG211" i="8"/>
  <c r="BE211" i="8"/>
  <c r="T211" i="8"/>
  <c r="R211" i="8"/>
  <c r="P211" i="8"/>
  <c r="BI209" i="8"/>
  <c r="BH209" i="8"/>
  <c r="BG209" i="8"/>
  <c r="BE209" i="8"/>
  <c r="T209" i="8"/>
  <c r="R209" i="8"/>
  <c r="P209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199" i="8"/>
  <c r="BH199" i="8"/>
  <c r="BG199" i="8"/>
  <c r="BE199" i="8"/>
  <c r="T199" i="8"/>
  <c r="R199" i="8"/>
  <c r="P199" i="8"/>
  <c r="BI196" i="8"/>
  <c r="BH196" i="8"/>
  <c r="BG196" i="8"/>
  <c r="BE196" i="8"/>
  <c r="T196" i="8"/>
  <c r="R196" i="8"/>
  <c r="P196" i="8"/>
  <c r="BI194" i="8"/>
  <c r="BH194" i="8"/>
  <c r="BG194" i="8"/>
  <c r="BE194" i="8"/>
  <c r="T194" i="8"/>
  <c r="R194" i="8"/>
  <c r="P194" i="8"/>
  <c r="BI192" i="8"/>
  <c r="BH192" i="8"/>
  <c r="BG192" i="8"/>
  <c r="BE192" i="8"/>
  <c r="T192" i="8"/>
  <c r="R192" i="8"/>
  <c r="P192" i="8"/>
  <c r="BI190" i="8"/>
  <c r="BH190" i="8"/>
  <c r="BG190" i="8"/>
  <c r="BE190" i="8"/>
  <c r="T190" i="8"/>
  <c r="R190" i="8"/>
  <c r="P190" i="8"/>
  <c r="BI188" i="8"/>
  <c r="BH188" i="8"/>
  <c r="BG188" i="8"/>
  <c r="BE188" i="8"/>
  <c r="T188" i="8"/>
  <c r="R188" i="8"/>
  <c r="P188" i="8"/>
  <c r="BI184" i="8"/>
  <c r="BH184" i="8"/>
  <c r="BG184" i="8"/>
  <c r="BE184" i="8"/>
  <c r="T184" i="8"/>
  <c r="R184" i="8"/>
  <c r="P184" i="8"/>
  <c r="BI182" i="8"/>
  <c r="BH182" i="8"/>
  <c r="BG182" i="8"/>
  <c r="BE182" i="8"/>
  <c r="T182" i="8"/>
  <c r="R182" i="8"/>
  <c r="P182" i="8"/>
  <c r="BI180" i="8"/>
  <c r="BH180" i="8"/>
  <c r="BG180" i="8"/>
  <c r="BE180" i="8"/>
  <c r="T180" i="8"/>
  <c r="R180" i="8"/>
  <c r="P180" i="8"/>
  <c r="BI175" i="8"/>
  <c r="BH175" i="8"/>
  <c r="BG175" i="8"/>
  <c r="BE175" i="8"/>
  <c r="T175" i="8"/>
  <c r="R175" i="8"/>
  <c r="P175" i="8"/>
  <c r="BI172" i="8"/>
  <c r="BH172" i="8"/>
  <c r="BG172" i="8"/>
  <c r="BE172" i="8"/>
  <c r="T172" i="8"/>
  <c r="R172" i="8"/>
  <c r="P172" i="8"/>
  <c r="BI168" i="8"/>
  <c r="BH168" i="8"/>
  <c r="BG168" i="8"/>
  <c r="BE168" i="8"/>
  <c r="T168" i="8"/>
  <c r="R168" i="8"/>
  <c r="P168" i="8"/>
  <c r="BI166" i="8"/>
  <c r="BH166" i="8"/>
  <c r="BG166" i="8"/>
  <c r="BE166" i="8"/>
  <c r="T166" i="8"/>
  <c r="R166" i="8"/>
  <c r="P166" i="8"/>
  <c r="BI162" i="8"/>
  <c r="BH162" i="8"/>
  <c r="BG162" i="8"/>
  <c r="BE162" i="8"/>
  <c r="T162" i="8"/>
  <c r="R162" i="8"/>
  <c r="P162" i="8"/>
  <c r="BI158" i="8"/>
  <c r="BH158" i="8"/>
  <c r="BG158" i="8"/>
  <c r="BE158" i="8"/>
  <c r="T158" i="8"/>
  <c r="R158" i="8"/>
  <c r="P158" i="8"/>
  <c r="BI156" i="8"/>
  <c r="BH156" i="8"/>
  <c r="BG156" i="8"/>
  <c r="BE156" i="8"/>
  <c r="T156" i="8"/>
  <c r="R156" i="8"/>
  <c r="P156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6" i="8"/>
  <c r="BH146" i="8"/>
  <c r="BG146" i="8"/>
  <c r="BE146" i="8"/>
  <c r="T146" i="8"/>
  <c r="R146" i="8"/>
  <c r="P146" i="8"/>
  <c r="BI143" i="8"/>
  <c r="BH143" i="8"/>
  <c r="BG143" i="8"/>
  <c r="BE143" i="8"/>
  <c r="T143" i="8"/>
  <c r="T142" i="8" s="1"/>
  <c r="R143" i="8"/>
  <c r="R142" i="8" s="1"/>
  <c r="P143" i="8"/>
  <c r="P142" i="8" s="1"/>
  <c r="BI140" i="8"/>
  <c r="BH140" i="8"/>
  <c r="BG140" i="8"/>
  <c r="BE140" i="8"/>
  <c r="T140" i="8"/>
  <c r="T139" i="8" s="1"/>
  <c r="R140" i="8"/>
  <c r="R139" i="8" s="1"/>
  <c r="P140" i="8"/>
  <c r="P139" i="8" s="1"/>
  <c r="BI136" i="8"/>
  <c r="BH136" i="8"/>
  <c r="BG136" i="8"/>
  <c r="BE136" i="8"/>
  <c r="T136" i="8"/>
  <c r="T135" i="8" s="1"/>
  <c r="R136" i="8"/>
  <c r="R135" i="8" s="1"/>
  <c r="P136" i="8"/>
  <c r="P135" i="8" s="1"/>
  <c r="BI133" i="8"/>
  <c r="BH133" i="8"/>
  <c r="BG133" i="8"/>
  <c r="BE133" i="8"/>
  <c r="T133" i="8"/>
  <c r="R133" i="8"/>
  <c r="P133" i="8"/>
  <c r="BI129" i="8"/>
  <c r="BH129" i="8"/>
  <c r="BG129" i="8"/>
  <c r="BE129" i="8"/>
  <c r="T129" i="8"/>
  <c r="R129" i="8"/>
  <c r="P129" i="8"/>
  <c r="BI127" i="8"/>
  <c r="BH127" i="8"/>
  <c r="BG127" i="8"/>
  <c r="BE127" i="8"/>
  <c r="T127" i="8"/>
  <c r="R127" i="8"/>
  <c r="P127" i="8"/>
  <c r="BI125" i="8"/>
  <c r="BH125" i="8"/>
  <c r="BG125" i="8"/>
  <c r="BE125" i="8"/>
  <c r="T125" i="8"/>
  <c r="R125" i="8"/>
  <c r="P125" i="8"/>
  <c r="BI120" i="8"/>
  <c r="BH120" i="8"/>
  <c r="BG120" i="8"/>
  <c r="BE120" i="8"/>
  <c r="T120" i="8"/>
  <c r="R120" i="8"/>
  <c r="P120" i="8"/>
  <c r="BI118" i="8"/>
  <c r="BH118" i="8"/>
  <c r="BG118" i="8"/>
  <c r="BE118" i="8"/>
  <c r="T118" i="8"/>
  <c r="R118" i="8"/>
  <c r="P118" i="8"/>
  <c r="BI116" i="8"/>
  <c r="BH116" i="8"/>
  <c r="BG116" i="8"/>
  <c r="BE116" i="8"/>
  <c r="T116" i="8"/>
  <c r="R116" i="8"/>
  <c r="P116" i="8"/>
  <c r="BI111" i="8"/>
  <c r="BH111" i="8"/>
  <c r="BG111" i="8"/>
  <c r="BE111" i="8"/>
  <c r="T111" i="8"/>
  <c r="R111" i="8"/>
  <c r="P111" i="8"/>
  <c r="BI107" i="8"/>
  <c r="BH107" i="8"/>
  <c r="BG107" i="8"/>
  <c r="BE107" i="8"/>
  <c r="T107" i="8"/>
  <c r="R107" i="8"/>
  <c r="P107" i="8"/>
  <c r="BI103" i="8"/>
  <c r="BH103" i="8"/>
  <c r="BG103" i="8"/>
  <c r="BE103" i="8"/>
  <c r="T103" i="8"/>
  <c r="R103" i="8"/>
  <c r="P103" i="8"/>
  <c r="BI101" i="8"/>
  <c r="BH101" i="8"/>
  <c r="BG101" i="8"/>
  <c r="BE101" i="8"/>
  <c r="T101" i="8"/>
  <c r="R101" i="8"/>
  <c r="P101" i="8"/>
  <c r="F92" i="8"/>
  <c r="E90" i="8"/>
  <c r="F56" i="8"/>
  <c r="E54" i="8"/>
  <c r="J26" i="8"/>
  <c r="E26" i="8"/>
  <c r="J95" i="8" s="1"/>
  <c r="J25" i="8"/>
  <c r="J23" i="8"/>
  <c r="E23" i="8"/>
  <c r="J94" i="8" s="1"/>
  <c r="J22" i="8"/>
  <c r="J20" i="8"/>
  <c r="E20" i="8"/>
  <c r="F95" i="8" s="1"/>
  <c r="J19" i="8"/>
  <c r="J17" i="8"/>
  <c r="E17" i="8"/>
  <c r="F94" i="8" s="1"/>
  <c r="J16" i="8"/>
  <c r="J14" i="8"/>
  <c r="J92" i="8"/>
  <c r="E7" i="8"/>
  <c r="E86" i="8"/>
  <c r="J39" i="7"/>
  <c r="J38" i="7"/>
  <c r="AY61" i="1" s="1"/>
  <c r="J37" i="7"/>
  <c r="AX61" i="1" s="1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T141" i="7" s="1"/>
  <c r="R142" i="7"/>
  <c r="R141" i="7" s="1"/>
  <c r="P142" i="7"/>
  <c r="P141" i="7" s="1"/>
  <c r="BI138" i="7"/>
  <c r="BH138" i="7"/>
  <c r="BG138" i="7"/>
  <c r="BF138" i="7"/>
  <c r="T138" i="7"/>
  <c r="T137" i="7" s="1"/>
  <c r="R138" i="7"/>
  <c r="R137" i="7" s="1"/>
  <c r="P138" i="7"/>
  <c r="P137" i="7" s="1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99" i="7"/>
  <c r="BH99" i="7"/>
  <c r="BG99" i="7"/>
  <c r="BF99" i="7"/>
  <c r="T99" i="7"/>
  <c r="R99" i="7"/>
  <c r="P99" i="7"/>
  <c r="F90" i="7"/>
  <c r="E88" i="7"/>
  <c r="F56" i="7"/>
  <c r="E54" i="7"/>
  <c r="J26" i="7"/>
  <c r="E26" i="7"/>
  <c r="J93" i="7"/>
  <c r="J25" i="7"/>
  <c r="J23" i="7"/>
  <c r="E23" i="7"/>
  <c r="J92" i="7"/>
  <c r="J22" i="7"/>
  <c r="J20" i="7"/>
  <c r="E20" i="7"/>
  <c r="F93" i="7"/>
  <c r="J19" i="7"/>
  <c r="J17" i="7"/>
  <c r="E17" i="7"/>
  <c r="F92" i="7"/>
  <c r="J16" i="7"/>
  <c r="J14" i="7"/>
  <c r="J56" i="7" s="1"/>
  <c r="E7" i="7"/>
  <c r="E50" i="7" s="1"/>
  <c r="J39" i="6"/>
  <c r="J38" i="6"/>
  <c r="AY60" i="1"/>
  <c r="J37" i="6"/>
  <c r="AX60" i="1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T121" i="6"/>
  <c r="R122" i="6"/>
  <c r="R121" i="6"/>
  <c r="P122" i="6"/>
  <c r="P121" i="6"/>
  <c r="BI118" i="6"/>
  <c r="BH118" i="6"/>
  <c r="BG118" i="6"/>
  <c r="BF118" i="6"/>
  <c r="T118" i="6"/>
  <c r="T117" i="6"/>
  <c r="R118" i="6"/>
  <c r="R117" i="6"/>
  <c r="P118" i="6"/>
  <c r="P117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F89" i="6"/>
  <c r="E87" i="6"/>
  <c r="F56" i="6"/>
  <c r="E54" i="6"/>
  <c r="J26" i="6"/>
  <c r="E26" i="6"/>
  <c r="J92" i="6"/>
  <c r="J25" i="6"/>
  <c r="J23" i="6"/>
  <c r="E23" i="6"/>
  <c r="J58" i="6"/>
  <c r="J22" i="6"/>
  <c r="J20" i="6"/>
  <c r="E20" i="6"/>
  <c r="F59" i="6"/>
  <c r="J19" i="6"/>
  <c r="J17" i="6"/>
  <c r="E17" i="6"/>
  <c r="F58" i="6"/>
  <c r="J16" i="6"/>
  <c r="J14" i="6"/>
  <c r="J89" i="6" s="1"/>
  <c r="E7" i="6"/>
  <c r="E50" i="6" s="1"/>
  <c r="J39" i="5"/>
  <c r="J38" i="5"/>
  <c r="AY59" i="1"/>
  <c r="J37" i="5"/>
  <c r="AX59" i="1"/>
  <c r="BI300" i="5"/>
  <c r="BH300" i="5"/>
  <c r="BG300" i="5"/>
  <c r="BE300" i="5"/>
  <c r="T300" i="5"/>
  <c r="T299" i="5"/>
  <c r="R300" i="5"/>
  <c r="R299" i="5"/>
  <c r="P300" i="5"/>
  <c r="P299" i="5"/>
  <c r="BI296" i="5"/>
  <c r="BH296" i="5"/>
  <c r="BG296" i="5"/>
  <c r="BE296" i="5"/>
  <c r="T296" i="5"/>
  <c r="T295" i="5"/>
  <c r="T294" i="5" s="1"/>
  <c r="R296" i="5"/>
  <c r="R295" i="5" s="1"/>
  <c r="R294" i="5"/>
  <c r="P296" i="5"/>
  <c r="P295" i="5"/>
  <c r="P294" i="5" s="1"/>
  <c r="BI292" i="5"/>
  <c r="BH292" i="5"/>
  <c r="BG292" i="5"/>
  <c r="BE292" i="5"/>
  <c r="T292" i="5"/>
  <c r="T291" i="5" s="1"/>
  <c r="R292" i="5"/>
  <c r="R291" i="5" s="1"/>
  <c r="P292" i="5"/>
  <c r="P291" i="5" s="1"/>
  <c r="BI287" i="5"/>
  <c r="BH287" i="5"/>
  <c r="BG287" i="5"/>
  <c r="BE287" i="5"/>
  <c r="T287" i="5"/>
  <c r="R287" i="5"/>
  <c r="P287" i="5"/>
  <c r="BI280" i="5"/>
  <c r="BH280" i="5"/>
  <c r="BG280" i="5"/>
  <c r="BE280" i="5"/>
  <c r="T280" i="5"/>
  <c r="R280" i="5"/>
  <c r="P280" i="5"/>
  <c r="BI273" i="5"/>
  <c r="BH273" i="5"/>
  <c r="BG273" i="5"/>
  <c r="BE273" i="5"/>
  <c r="T273" i="5"/>
  <c r="R273" i="5"/>
  <c r="P273" i="5"/>
  <c r="BI270" i="5"/>
  <c r="BH270" i="5"/>
  <c r="BG270" i="5"/>
  <c r="BE270" i="5"/>
  <c r="T270" i="5"/>
  <c r="R270" i="5"/>
  <c r="P270" i="5"/>
  <c r="BI267" i="5"/>
  <c r="BH267" i="5"/>
  <c r="BG267" i="5"/>
  <c r="BE267" i="5"/>
  <c r="T267" i="5"/>
  <c r="R267" i="5"/>
  <c r="P267" i="5"/>
  <c r="BI264" i="5"/>
  <c r="BH264" i="5"/>
  <c r="BG264" i="5"/>
  <c r="BE264" i="5"/>
  <c r="T264" i="5"/>
  <c r="R264" i="5"/>
  <c r="P264" i="5"/>
  <c r="BI260" i="5"/>
  <c r="BH260" i="5"/>
  <c r="BG260" i="5"/>
  <c r="BE260" i="5"/>
  <c r="T260" i="5"/>
  <c r="R260" i="5"/>
  <c r="P260" i="5"/>
  <c r="BI257" i="5"/>
  <c r="BH257" i="5"/>
  <c r="BG257" i="5"/>
  <c r="BE257" i="5"/>
  <c r="T257" i="5"/>
  <c r="R257" i="5"/>
  <c r="P257" i="5"/>
  <c r="BI255" i="5"/>
  <c r="BH255" i="5"/>
  <c r="BG255" i="5"/>
  <c r="BE255" i="5"/>
  <c r="T255" i="5"/>
  <c r="R255" i="5"/>
  <c r="P255" i="5"/>
  <c r="BI251" i="5"/>
  <c r="BH251" i="5"/>
  <c r="BG251" i="5"/>
  <c r="BE251" i="5"/>
  <c r="T251" i="5"/>
  <c r="R251" i="5"/>
  <c r="P251" i="5"/>
  <c r="BI248" i="5"/>
  <c r="BH248" i="5"/>
  <c r="BG248" i="5"/>
  <c r="BE248" i="5"/>
  <c r="T248" i="5"/>
  <c r="R248" i="5"/>
  <c r="P248" i="5"/>
  <c r="BI244" i="5"/>
  <c r="BH244" i="5"/>
  <c r="BG244" i="5"/>
  <c r="BE244" i="5"/>
  <c r="T244" i="5"/>
  <c r="R244" i="5"/>
  <c r="P244" i="5"/>
  <c r="BI240" i="5"/>
  <c r="BH240" i="5"/>
  <c r="BG240" i="5"/>
  <c r="BE240" i="5"/>
  <c r="T240" i="5"/>
  <c r="R240" i="5"/>
  <c r="P240" i="5"/>
  <c r="BI236" i="5"/>
  <c r="BH236" i="5"/>
  <c r="BG236" i="5"/>
  <c r="BE236" i="5"/>
  <c r="T236" i="5"/>
  <c r="R236" i="5"/>
  <c r="P236" i="5"/>
  <c r="BI232" i="5"/>
  <c r="BH232" i="5"/>
  <c r="BG232" i="5"/>
  <c r="BE232" i="5"/>
  <c r="T232" i="5"/>
  <c r="R232" i="5"/>
  <c r="P232" i="5"/>
  <c r="BI228" i="5"/>
  <c r="BH228" i="5"/>
  <c r="BG228" i="5"/>
  <c r="BE228" i="5"/>
  <c r="T228" i="5"/>
  <c r="R228" i="5"/>
  <c r="P228" i="5"/>
  <c r="BI225" i="5"/>
  <c r="BH225" i="5"/>
  <c r="BG225" i="5"/>
  <c r="BE225" i="5"/>
  <c r="T225" i="5"/>
  <c r="R225" i="5"/>
  <c r="P225" i="5"/>
  <c r="BI222" i="5"/>
  <c r="BH222" i="5"/>
  <c r="BG222" i="5"/>
  <c r="BE222" i="5"/>
  <c r="T222" i="5"/>
  <c r="R222" i="5"/>
  <c r="P222" i="5"/>
  <c r="BI219" i="5"/>
  <c r="BH219" i="5"/>
  <c r="BG219" i="5"/>
  <c r="BE219" i="5"/>
  <c r="T219" i="5"/>
  <c r="R219" i="5"/>
  <c r="P219" i="5"/>
  <c r="BI216" i="5"/>
  <c r="BH216" i="5"/>
  <c r="BG216" i="5"/>
  <c r="BE216" i="5"/>
  <c r="T216" i="5"/>
  <c r="R216" i="5"/>
  <c r="P216" i="5"/>
  <c r="BI214" i="5"/>
  <c r="BH214" i="5"/>
  <c r="BG214" i="5"/>
  <c r="BE214" i="5"/>
  <c r="T214" i="5"/>
  <c r="R214" i="5"/>
  <c r="P214" i="5"/>
  <c r="BI210" i="5"/>
  <c r="BH210" i="5"/>
  <c r="BG210" i="5"/>
  <c r="BE210" i="5"/>
  <c r="T210" i="5"/>
  <c r="R210" i="5"/>
  <c r="P210" i="5"/>
  <c r="BI207" i="5"/>
  <c r="BH207" i="5"/>
  <c r="BG207" i="5"/>
  <c r="BE207" i="5"/>
  <c r="T207" i="5"/>
  <c r="R207" i="5"/>
  <c r="P207" i="5"/>
  <c r="BI203" i="5"/>
  <c r="BH203" i="5"/>
  <c r="BG203" i="5"/>
  <c r="BE203" i="5"/>
  <c r="T203" i="5"/>
  <c r="R203" i="5"/>
  <c r="P203" i="5"/>
  <c r="BI200" i="5"/>
  <c r="BH200" i="5"/>
  <c r="BG200" i="5"/>
  <c r="BE200" i="5"/>
  <c r="T200" i="5"/>
  <c r="R200" i="5"/>
  <c r="P200" i="5"/>
  <c r="BI196" i="5"/>
  <c r="BH196" i="5"/>
  <c r="BG196" i="5"/>
  <c r="BE196" i="5"/>
  <c r="T196" i="5"/>
  <c r="R196" i="5"/>
  <c r="P196" i="5"/>
  <c r="BI192" i="5"/>
  <c r="BH192" i="5"/>
  <c r="BG192" i="5"/>
  <c r="BE192" i="5"/>
  <c r="T192" i="5"/>
  <c r="R192" i="5"/>
  <c r="P192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0" i="5"/>
  <c r="BH180" i="5"/>
  <c r="BG180" i="5"/>
  <c r="BE180" i="5"/>
  <c r="T180" i="5"/>
  <c r="R180" i="5"/>
  <c r="P180" i="5"/>
  <c r="BI177" i="5"/>
  <c r="BH177" i="5"/>
  <c r="BG177" i="5"/>
  <c r="BE177" i="5"/>
  <c r="T177" i="5"/>
  <c r="R177" i="5"/>
  <c r="P177" i="5"/>
  <c r="BI174" i="5"/>
  <c r="BH174" i="5"/>
  <c r="BG174" i="5"/>
  <c r="BE174" i="5"/>
  <c r="T174" i="5"/>
  <c r="R174" i="5"/>
  <c r="P174" i="5"/>
  <c r="BI169" i="5"/>
  <c r="BH169" i="5"/>
  <c r="BG169" i="5"/>
  <c r="BE169" i="5"/>
  <c r="T169" i="5"/>
  <c r="T168" i="5"/>
  <c r="R169" i="5"/>
  <c r="R168" i="5"/>
  <c r="P169" i="5"/>
  <c r="P168" i="5"/>
  <c r="BI165" i="5"/>
  <c r="BH165" i="5"/>
  <c r="BG165" i="5"/>
  <c r="BE165" i="5"/>
  <c r="T165" i="5"/>
  <c r="R165" i="5"/>
  <c r="P165" i="5"/>
  <c r="BI162" i="5"/>
  <c r="BH162" i="5"/>
  <c r="BG162" i="5"/>
  <c r="BE162" i="5"/>
  <c r="T162" i="5"/>
  <c r="R162" i="5"/>
  <c r="P162" i="5"/>
  <c r="BI159" i="5"/>
  <c r="BH159" i="5"/>
  <c r="BG159" i="5"/>
  <c r="BE159" i="5"/>
  <c r="T159" i="5"/>
  <c r="R159" i="5"/>
  <c r="P159" i="5"/>
  <c r="BI156" i="5"/>
  <c r="BH156" i="5"/>
  <c r="BG156" i="5"/>
  <c r="BE156" i="5"/>
  <c r="T156" i="5"/>
  <c r="R156" i="5"/>
  <c r="P156" i="5"/>
  <c r="BI153" i="5"/>
  <c r="BH153" i="5"/>
  <c r="BG153" i="5"/>
  <c r="BE153" i="5"/>
  <c r="T153" i="5"/>
  <c r="R153" i="5"/>
  <c r="P153" i="5"/>
  <c r="BI150" i="5"/>
  <c r="BH150" i="5"/>
  <c r="BG150" i="5"/>
  <c r="BE150" i="5"/>
  <c r="T150" i="5"/>
  <c r="R150" i="5"/>
  <c r="P150" i="5"/>
  <c r="BI146" i="5"/>
  <c r="BH146" i="5"/>
  <c r="BG146" i="5"/>
  <c r="BE146" i="5"/>
  <c r="T146" i="5"/>
  <c r="R146" i="5"/>
  <c r="P146" i="5"/>
  <c r="BI142" i="5"/>
  <c r="BH142" i="5"/>
  <c r="BG142" i="5"/>
  <c r="BE142" i="5"/>
  <c r="T142" i="5"/>
  <c r="R142" i="5"/>
  <c r="P142" i="5"/>
  <c r="BI138" i="5"/>
  <c r="BH138" i="5"/>
  <c r="BG138" i="5"/>
  <c r="BE138" i="5"/>
  <c r="T138" i="5"/>
  <c r="R138" i="5"/>
  <c r="P138" i="5"/>
  <c r="BI134" i="5"/>
  <c r="BH134" i="5"/>
  <c r="BG134" i="5"/>
  <c r="BE134" i="5"/>
  <c r="T134" i="5"/>
  <c r="R134" i="5"/>
  <c r="P134" i="5"/>
  <c r="BI129" i="5"/>
  <c r="BH129" i="5"/>
  <c r="BG129" i="5"/>
  <c r="BE129" i="5"/>
  <c r="T129" i="5"/>
  <c r="R129" i="5"/>
  <c r="P129" i="5"/>
  <c r="BI125" i="5"/>
  <c r="BH125" i="5"/>
  <c r="BG125" i="5"/>
  <c r="BE125" i="5"/>
  <c r="T125" i="5"/>
  <c r="R125" i="5"/>
  <c r="P125" i="5"/>
  <c r="BI122" i="5"/>
  <c r="BH122" i="5"/>
  <c r="BG122" i="5"/>
  <c r="BE122" i="5"/>
  <c r="T122" i="5"/>
  <c r="R122" i="5"/>
  <c r="P122" i="5"/>
  <c r="BI119" i="5"/>
  <c r="BH119" i="5"/>
  <c r="BG119" i="5"/>
  <c r="BE119" i="5"/>
  <c r="T119" i="5"/>
  <c r="R119" i="5"/>
  <c r="P119" i="5"/>
  <c r="BI115" i="5"/>
  <c r="BH115" i="5"/>
  <c r="BG115" i="5"/>
  <c r="BE115" i="5"/>
  <c r="T115" i="5"/>
  <c r="R115" i="5"/>
  <c r="P115" i="5"/>
  <c r="BI106" i="5"/>
  <c r="BH106" i="5"/>
  <c r="BG106" i="5"/>
  <c r="BE106" i="5"/>
  <c r="T106" i="5"/>
  <c r="T105" i="5" s="1"/>
  <c r="R106" i="5"/>
  <c r="R105" i="5" s="1"/>
  <c r="P106" i="5"/>
  <c r="P105" i="5" s="1"/>
  <c r="F99" i="5"/>
  <c r="F97" i="5"/>
  <c r="E95" i="5"/>
  <c r="F58" i="5"/>
  <c r="F56" i="5"/>
  <c r="E54" i="5"/>
  <c r="J26" i="5"/>
  <c r="E26" i="5"/>
  <c r="J100" i="5"/>
  <c r="J25" i="5"/>
  <c r="J23" i="5"/>
  <c r="E23" i="5"/>
  <c r="J99" i="5"/>
  <c r="J22" i="5"/>
  <c r="J20" i="5"/>
  <c r="E20" i="5"/>
  <c r="F100" i="5"/>
  <c r="J19" i="5"/>
  <c r="J14" i="5"/>
  <c r="J97" i="5" s="1"/>
  <c r="E7" i="5"/>
  <c r="E91" i="5" s="1"/>
  <c r="J39" i="4"/>
  <c r="J38" i="4"/>
  <c r="AY58" i="1"/>
  <c r="J37" i="4"/>
  <c r="AX58" i="1"/>
  <c r="BI294" i="4"/>
  <c r="BH294" i="4"/>
  <c r="BG294" i="4"/>
  <c r="BE294" i="4"/>
  <c r="T294" i="4"/>
  <c r="T293" i="4"/>
  <c r="R294" i="4"/>
  <c r="R293" i="4"/>
  <c r="P294" i="4"/>
  <c r="P293" i="4"/>
  <c r="BI290" i="4"/>
  <c r="BH290" i="4"/>
  <c r="BG290" i="4"/>
  <c r="BE290" i="4"/>
  <c r="T290" i="4"/>
  <c r="T289" i="4"/>
  <c r="T288" i="4" s="1"/>
  <c r="R290" i="4"/>
  <c r="R289" i="4" s="1"/>
  <c r="R288" i="4" s="1"/>
  <c r="P290" i="4"/>
  <c r="P289" i="4"/>
  <c r="P288" i="4" s="1"/>
  <c r="BI286" i="4"/>
  <c r="BH286" i="4"/>
  <c r="BG286" i="4"/>
  <c r="BE286" i="4"/>
  <c r="T286" i="4"/>
  <c r="T285" i="4" s="1"/>
  <c r="R286" i="4"/>
  <c r="R285" i="4" s="1"/>
  <c r="P286" i="4"/>
  <c r="P285" i="4" s="1"/>
  <c r="BI281" i="4"/>
  <c r="BH281" i="4"/>
  <c r="BG281" i="4"/>
  <c r="BE281" i="4"/>
  <c r="T281" i="4"/>
  <c r="R281" i="4"/>
  <c r="P281" i="4"/>
  <c r="BI274" i="4"/>
  <c r="BH274" i="4"/>
  <c r="BG274" i="4"/>
  <c r="BE274" i="4"/>
  <c r="T274" i="4"/>
  <c r="R274" i="4"/>
  <c r="P274" i="4"/>
  <c r="BI267" i="4"/>
  <c r="BH267" i="4"/>
  <c r="BG267" i="4"/>
  <c r="BE267" i="4"/>
  <c r="T267" i="4"/>
  <c r="R267" i="4"/>
  <c r="P267" i="4"/>
  <c r="BI264" i="4"/>
  <c r="BH264" i="4"/>
  <c r="BG264" i="4"/>
  <c r="BE264" i="4"/>
  <c r="T264" i="4"/>
  <c r="R264" i="4"/>
  <c r="P264" i="4"/>
  <c r="BI261" i="4"/>
  <c r="BH261" i="4"/>
  <c r="BG261" i="4"/>
  <c r="BE261" i="4"/>
  <c r="T261" i="4"/>
  <c r="R261" i="4"/>
  <c r="P261" i="4"/>
  <c r="BI258" i="4"/>
  <c r="BH258" i="4"/>
  <c r="BG258" i="4"/>
  <c r="BE258" i="4"/>
  <c r="T258" i="4"/>
  <c r="R258" i="4"/>
  <c r="P258" i="4"/>
  <c r="BI254" i="4"/>
  <c r="BH254" i="4"/>
  <c r="BG254" i="4"/>
  <c r="BE254" i="4"/>
  <c r="T254" i="4"/>
  <c r="R254" i="4"/>
  <c r="P254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5" i="4"/>
  <c r="BH245" i="4"/>
  <c r="BG245" i="4"/>
  <c r="BE245" i="4"/>
  <c r="T245" i="4"/>
  <c r="R245" i="4"/>
  <c r="P245" i="4"/>
  <c r="BI242" i="4"/>
  <c r="BH242" i="4"/>
  <c r="BG242" i="4"/>
  <c r="BE242" i="4"/>
  <c r="T242" i="4"/>
  <c r="R242" i="4"/>
  <c r="P242" i="4"/>
  <c r="BI238" i="4"/>
  <c r="BH238" i="4"/>
  <c r="BG238" i="4"/>
  <c r="BE238" i="4"/>
  <c r="T238" i="4"/>
  <c r="R238" i="4"/>
  <c r="P238" i="4"/>
  <c r="BI234" i="4"/>
  <c r="BH234" i="4"/>
  <c r="BG234" i="4"/>
  <c r="BE234" i="4"/>
  <c r="T234" i="4"/>
  <c r="R234" i="4"/>
  <c r="P234" i="4"/>
  <c r="BI230" i="4"/>
  <c r="BH230" i="4"/>
  <c r="BG230" i="4"/>
  <c r="BE230" i="4"/>
  <c r="T230" i="4"/>
  <c r="R230" i="4"/>
  <c r="P230" i="4"/>
  <c r="BI226" i="4"/>
  <c r="BH226" i="4"/>
  <c r="BG226" i="4"/>
  <c r="BE226" i="4"/>
  <c r="T226" i="4"/>
  <c r="R226" i="4"/>
  <c r="P226" i="4"/>
  <c r="BI222" i="4"/>
  <c r="BH222" i="4"/>
  <c r="BG222" i="4"/>
  <c r="BE222" i="4"/>
  <c r="T222" i="4"/>
  <c r="R222" i="4"/>
  <c r="P222" i="4"/>
  <c r="BI219" i="4"/>
  <c r="BH219" i="4"/>
  <c r="BG219" i="4"/>
  <c r="BE219" i="4"/>
  <c r="T219" i="4"/>
  <c r="R219" i="4"/>
  <c r="P219" i="4"/>
  <c r="BI216" i="4"/>
  <c r="BH216" i="4"/>
  <c r="BG216" i="4"/>
  <c r="BE216" i="4"/>
  <c r="T216" i="4"/>
  <c r="R216" i="4"/>
  <c r="P216" i="4"/>
  <c r="BI213" i="4"/>
  <c r="BH213" i="4"/>
  <c r="BG213" i="4"/>
  <c r="BE213" i="4"/>
  <c r="T213" i="4"/>
  <c r="R213" i="4"/>
  <c r="P213" i="4"/>
  <c r="BI210" i="4"/>
  <c r="BH210" i="4"/>
  <c r="BG210" i="4"/>
  <c r="BE210" i="4"/>
  <c r="T210" i="4"/>
  <c r="R210" i="4"/>
  <c r="P210" i="4"/>
  <c r="BI208" i="4"/>
  <c r="BH208" i="4"/>
  <c r="BG208" i="4"/>
  <c r="BE208" i="4"/>
  <c r="T208" i="4"/>
  <c r="R208" i="4"/>
  <c r="P208" i="4"/>
  <c r="BI204" i="4"/>
  <c r="BH204" i="4"/>
  <c r="BG204" i="4"/>
  <c r="BE204" i="4"/>
  <c r="T204" i="4"/>
  <c r="R204" i="4"/>
  <c r="P204" i="4"/>
  <c r="BI200" i="4"/>
  <c r="BH200" i="4"/>
  <c r="BG200" i="4"/>
  <c r="BE200" i="4"/>
  <c r="T200" i="4"/>
  <c r="R200" i="4"/>
  <c r="P200" i="4"/>
  <c r="BI196" i="4"/>
  <c r="BH196" i="4"/>
  <c r="BG196" i="4"/>
  <c r="BE196" i="4"/>
  <c r="T196" i="4"/>
  <c r="R196" i="4"/>
  <c r="P196" i="4"/>
  <c r="BI193" i="4"/>
  <c r="BH193" i="4"/>
  <c r="BG193" i="4"/>
  <c r="BE193" i="4"/>
  <c r="T193" i="4"/>
  <c r="R193" i="4"/>
  <c r="P193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2" i="4"/>
  <c r="BH182" i="4"/>
  <c r="BG182" i="4"/>
  <c r="BE182" i="4"/>
  <c r="T182" i="4"/>
  <c r="R182" i="4"/>
  <c r="P182" i="4"/>
  <c r="BI178" i="4"/>
  <c r="BH178" i="4"/>
  <c r="BG178" i="4"/>
  <c r="BE178" i="4"/>
  <c r="T178" i="4"/>
  <c r="R178" i="4"/>
  <c r="P178" i="4"/>
  <c r="BI174" i="4"/>
  <c r="BH174" i="4"/>
  <c r="BG174" i="4"/>
  <c r="BE174" i="4"/>
  <c r="T174" i="4"/>
  <c r="R174" i="4"/>
  <c r="P174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6" i="4"/>
  <c r="BH166" i="4"/>
  <c r="BG166" i="4"/>
  <c r="BE166" i="4"/>
  <c r="T166" i="4"/>
  <c r="R166" i="4"/>
  <c r="P166" i="4"/>
  <c r="BI163" i="4"/>
  <c r="BH163" i="4"/>
  <c r="BG163" i="4"/>
  <c r="BE163" i="4"/>
  <c r="T163" i="4"/>
  <c r="R163" i="4"/>
  <c r="P163" i="4"/>
  <c r="BI160" i="4"/>
  <c r="BH160" i="4"/>
  <c r="BG160" i="4"/>
  <c r="BE160" i="4"/>
  <c r="T160" i="4"/>
  <c r="R160" i="4"/>
  <c r="P160" i="4"/>
  <c r="BI155" i="4"/>
  <c r="BH155" i="4"/>
  <c r="BG155" i="4"/>
  <c r="BE155" i="4"/>
  <c r="T155" i="4"/>
  <c r="T154" i="4"/>
  <c r="R155" i="4"/>
  <c r="R154" i="4"/>
  <c r="P155" i="4"/>
  <c r="P154" i="4"/>
  <c r="BI151" i="4"/>
  <c r="BH151" i="4"/>
  <c r="BG151" i="4"/>
  <c r="BE151" i="4"/>
  <c r="T151" i="4"/>
  <c r="R151" i="4"/>
  <c r="P151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6" i="4"/>
  <c r="BH136" i="4"/>
  <c r="BG136" i="4"/>
  <c r="BE136" i="4"/>
  <c r="T136" i="4"/>
  <c r="R136" i="4"/>
  <c r="P136" i="4"/>
  <c r="BI131" i="4"/>
  <c r="BH131" i="4"/>
  <c r="BG131" i="4"/>
  <c r="BE131" i="4"/>
  <c r="T131" i="4"/>
  <c r="R131" i="4"/>
  <c r="P131" i="4"/>
  <c r="BI127" i="4"/>
  <c r="BH127" i="4"/>
  <c r="BG127" i="4"/>
  <c r="BE127" i="4"/>
  <c r="T127" i="4"/>
  <c r="R127" i="4"/>
  <c r="P127" i="4"/>
  <c r="BI124" i="4"/>
  <c r="BH124" i="4"/>
  <c r="BG124" i="4"/>
  <c r="BE124" i="4"/>
  <c r="T124" i="4"/>
  <c r="R124" i="4"/>
  <c r="P124" i="4"/>
  <c r="BI119" i="4"/>
  <c r="BH119" i="4"/>
  <c r="BG119" i="4"/>
  <c r="BE119" i="4"/>
  <c r="T119" i="4"/>
  <c r="R119" i="4"/>
  <c r="P119" i="4"/>
  <c r="BI115" i="4"/>
  <c r="BH115" i="4"/>
  <c r="BG115" i="4"/>
  <c r="BE115" i="4"/>
  <c r="T115" i="4"/>
  <c r="R115" i="4"/>
  <c r="P115" i="4"/>
  <c r="BI112" i="4"/>
  <c r="BH112" i="4"/>
  <c r="BG112" i="4"/>
  <c r="BE112" i="4"/>
  <c r="T112" i="4"/>
  <c r="R112" i="4"/>
  <c r="P112" i="4"/>
  <c r="BI109" i="4"/>
  <c r="BH109" i="4"/>
  <c r="BG109" i="4"/>
  <c r="BE109" i="4"/>
  <c r="T109" i="4"/>
  <c r="R109" i="4"/>
  <c r="P109" i="4"/>
  <c r="BI105" i="4"/>
  <c r="BH105" i="4"/>
  <c r="BG105" i="4"/>
  <c r="BE105" i="4"/>
  <c r="T105" i="4"/>
  <c r="R105" i="4"/>
  <c r="P105" i="4"/>
  <c r="F98" i="4"/>
  <c r="F96" i="4"/>
  <c r="E94" i="4"/>
  <c r="F58" i="4"/>
  <c r="F56" i="4"/>
  <c r="E54" i="4"/>
  <c r="J26" i="4"/>
  <c r="E26" i="4"/>
  <c r="J59" i="4" s="1"/>
  <c r="J25" i="4"/>
  <c r="J23" i="4"/>
  <c r="E23" i="4"/>
  <c r="J98" i="4" s="1"/>
  <c r="J22" i="4"/>
  <c r="J20" i="4"/>
  <c r="E20" i="4"/>
  <c r="F59" i="4" s="1"/>
  <c r="J19" i="4"/>
  <c r="J14" i="4"/>
  <c r="J96" i="4"/>
  <c r="E7" i="4"/>
  <c r="E90" i="4"/>
  <c r="J39" i="3"/>
  <c r="J38" i="3"/>
  <c r="AY57" i="1" s="1"/>
  <c r="J37" i="3"/>
  <c r="AX57" i="1" s="1"/>
  <c r="BI293" i="3"/>
  <c r="BH293" i="3"/>
  <c r="BG293" i="3"/>
  <c r="BE293" i="3"/>
  <c r="T293" i="3"/>
  <c r="T292" i="3" s="1"/>
  <c r="R293" i="3"/>
  <c r="R292" i="3" s="1"/>
  <c r="P293" i="3"/>
  <c r="P292" i="3" s="1"/>
  <c r="BI289" i="3"/>
  <c r="BH289" i="3"/>
  <c r="BG289" i="3"/>
  <c r="BE289" i="3"/>
  <c r="T289" i="3"/>
  <c r="T288" i="3" s="1"/>
  <c r="T287" i="3"/>
  <c r="R289" i="3"/>
  <c r="R288" i="3"/>
  <c r="R287" i="3" s="1"/>
  <c r="P289" i="3"/>
  <c r="P288" i="3" s="1"/>
  <c r="P287" i="3" s="1"/>
  <c r="BI285" i="3"/>
  <c r="BH285" i="3"/>
  <c r="BG285" i="3"/>
  <c r="BE285" i="3"/>
  <c r="T285" i="3"/>
  <c r="T284" i="3"/>
  <c r="R285" i="3"/>
  <c r="R284" i="3"/>
  <c r="P285" i="3"/>
  <c r="P284" i="3"/>
  <c r="BI280" i="3"/>
  <c r="BH280" i="3"/>
  <c r="BG280" i="3"/>
  <c r="BE280" i="3"/>
  <c r="T280" i="3"/>
  <c r="R280" i="3"/>
  <c r="P280" i="3"/>
  <c r="BI273" i="3"/>
  <c r="BH273" i="3"/>
  <c r="BG273" i="3"/>
  <c r="BE273" i="3"/>
  <c r="T273" i="3"/>
  <c r="R273" i="3"/>
  <c r="P273" i="3"/>
  <c r="BI266" i="3"/>
  <c r="BH266" i="3"/>
  <c r="BG266" i="3"/>
  <c r="BE266" i="3"/>
  <c r="T266" i="3"/>
  <c r="R266" i="3"/>
  <c r="P266" i="3"/>
  <c r="BI263" i="3"/>
  <c r="BH263" i="3"/>
  <c r="BG263" i="3"/>
  <c r="BE263" i="3"/>
  <c r="T263" i="3"/>
  <c r="R263" i="3"/>
  <c r="P263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R257" i="3"/>
  <c r="P257" i="3"/>
  <c r="BI253" i="3"/>
  <c r="BH253" i="3"/>
  <c r="BG253" i="3"/>
  <c r="BE253" i="3"/>
  <c r="T253" i="3"/>
  <c r="R253" i="3"/>
  <c r="P253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4" i="3"/>
  <c r="BH244" i="3"/>
  <c r="BG244" i="3"/>
  <c r="BE244" i="3"/>
  <c r="T244" i="3"/>
  <c r="R244" i="3"/>
  <c r="P244" i="3"/>
  <c r="BI241" i="3"/>
  <c r="BH241" i="3"/>
  <c r="BG241" i="3"/>
  <c r="BE241" i="3"/>
  <c r="T241" i="3"/>
  <c r="R241" i="3"/>
  <c r="P241" i="3"/>
  <c r="BI237" i="3"/>
  <c r="BH237" i="3"/>
  <c r="BG237" i="3"/>
  <c r="BE237" i="3"/>
  <c r="T237" i="3"/>
  <c r="R237" i="3"/>
  <c r="P237" i="3"/>
  <c r="BI233" i="3"/>
  <c r="BH233" i="3"/>
  <c r="BG233" i="3"/>
  <c r="BE233" i="3"/>
  <c r="T233" i="3"/>
  <c r="R233" i="3"/>
  <c r="P233" i="3"/>
  <c r="BI229" i="3"/>
  <c r="BH229" i="3"/>
  <c r="BG229" i="3"/>
  <c r="BE229" i="3"/>
  <c r="T229" i="3"/>
  <c r="R229" i="3"/>
  <c r="P229" i="3"/>
  <c r="BI225" i="3"/>
  <c r="BH225" i="3"/>
  <c r="BG225" i="3"/>
  <c r="BE225" i="3"/>
  <c r="T225" i="3"/>
  <c r="R225" i="3"/>
  <c r="P225" i="3"/>
  <c r="BI221" i="3"/>
  <c r="BH221" i="3"/>
  <c r="BG221" i="3"/>
  <c r="BE221" i="3"/>
  <c r="T221" i="3"/>
  <c r="R221" i="3"/>
  <c r="P221" i="3"/>
  <c r="BI218" i="3"/>
  <c r="BH218" i="3"/>
  <c r="BG218" i="3"/>
  <c r="BE218" i="3"/>
  <c r="T218" i="3"/>
  <c r="R218" i="3"/>
  <c r="P218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09" i="3"/>
  <c r="BH209" i="3"/>
  <c r="BG209" i="3"/>
  <c r="BE209" i="3"/>
  <c r="T209" i="3"/>
  <c r="R209" i="3"/>
  <c r="P209" i="3"/>
  <c r="BI207" i="3"/>
  <c r="BH207" i="3"/>
  <c r="BG207" i="3"/>
  <c r="BE207" i="3"/>
  <c r="T207" i="3"/>
  <c r="R207" i="3"/>
  <c r="P207" i="3"/>
  <c r="BI203" i="3"/>
  <c r="BH203" i="3"/>
  <c r="BG203" i="3"/>
  <c r="BE203" i="3"/>
  <c r="T203" i="3"/>
  <c r="R203" i="3"/>
  <c r="P203" i="3"/>
  <c r="BI199" i="3"/>
  <c r="BH199" i="3"/>
  <c r="BG199" i="3"/>
  <c r="BE199" i="3"/>
  <c r="T199" i="3"/>
  <c r="R199" i="3"/>
  <c r="P199" i="3"/>
  <c r="BI195" i="3"/>
  <c r="BH195" i="3"/>
  <c r="BG195" i="3"/>
  <c r="BE195" i="3"/>
  <c r="T195" i="3"/>
  <c r="R195" i="3"/>
  <c r="P195" i="3"/>
  <c r="BI192" i="3"/>
  <c r="BH192" i="3"/>
  <c r="BG192" i="3"/>
  <c r="BE192" i="3"/>
  <c r="T192" i="3"/>
  <c r="R192" i="3"/>
  <c r="P192" i="3"/>
  <c r="BI188" i="3"/>
  <c r="BH188" i="3"/>
  <c r="BG188" i="3"/>
  <c r="BE188" i="3"/>
  <c r="T188" i="3"/>
  <c r="R188" i="3"/>
  <c r="P188" i="3"/>
  <c r="BI185" i="3"/>
  <c r="BH185" i="3"/>
  <c r="BG185" i="3"/>
  <c r="BE185" i="3"/>
  <c r="T185" i="3"/>
  <c r="R185" i="3"/>
  <c r="P185" i="3"/>
  <c r="BI181" i="3"/>
  <c r="BH181" i="3"/>
  <c r="BG181" i="3"/>
  <c r="BE181" i="3"/>
  <c r="T181" i="3"/>
  <c r="R181" i="3"/>
  <c r="P181" i="3"/>
  <c r="BI177" i="3"/>
  <c r="BH177" i="3"/>
  <c r="BG177" i="3"/>
  <c r="BE177" i="3"/>
  <c r="T177" i="3"/>
  <c r="R177" i="3"/>
  <c r="P177" i="3"/>
  <c r="BI173" i="3"/>
  <c r="BH173" i="3"/>
  <c r="BG173" i="3"/>
  <c r="BE173" i="3"/>
  <c r="T173" i="3"/>
  <c r="R173" i="3"/>
  <c r="P173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5" i="3"/>
  <c r="BH165" i="3"/>
  <c r="BG165" i="3"/>
  <c r="BE165" i="3"/>
  <c r="T165" i="3"/>
  <c r="R165" i="3"/>
  <c r="P165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4" i="3"/>
  <c r="BH154" i="3"/>
  <c r="BG154" i="3"/>
  <c r="BE154" i="3"/>
  <c r="T154" i="3"/>
  <c r="T153" i="3" s="1"/>
  <c r="R154" i="3"/>
  <c r="R153" i="3" s="1"/>
  <c r="P154" i="3"/>
  <c r="P153" i="3" s="1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R138" i="3"/>
  <c r="P138" i="3"/>
  <c r="BI135" i="3"/>
  <c r="BH135" i="3"/>
  <c r="BG135" i="3"/>
  <c r="BE135" i="3"/>
  <c r="T135" i="3"/>
  <c r="R135" i="3"/>
  <c r="P135" i="3"/>
  <c r="BI130" i="3"/>
  <c r="BH130" i="3"/>
  <c r="BG130" i="3"/>
  <c r="BE130" i="3"/>
  <c r="T130" i="3"/>
  <c r="R130" i="3"/>
  <c r="P130" i="3"/>
  <c r="BI127" i="3"/>
  <c r="BH127" i="3"/>
  <c r="BG127" i="3"/>
  <c r="BE127" i="3"/>
  <c r="T127" i="3"/>
  <c r="R127" i="3"/>
  <c r="P127" i="3"/>
  <c r="BI123" i="3"/>
  <c r="BH123" i="3"/>
  <c r="BG123" i="3"/>
  <c r="BE123" i="3"/>
  <c r="T123" i="3"/>
  <c r="R123" i="3"/>
  <c r="P123" i="3"/>
  <c r="BI119" i="3"/>
  <c r="BH119" i="3"/>
  <c r="BG119" i="3"/>
  <c r="BE119" i="3"/>
  <c r="T119" i="3"/>
  <c r="R119" i="3"/>
  <c r="P119" i="3"/>
  <c r="BI115" i="3"/>
  <c r="BH115" i="3"/>
  <c r="BG115" i="3"/>
  <c r="BE115" i="3"/>
  <c r="T115" i="3"/>
  <c r="R115" i="3"/>
  <c r="P115" i="3"/>
  <c r="BI112" i="3"/>
  <c r="BH112" i="3"/>
  <c r="BG112" i="3"/>
  <c r="BE112" i="3"/>
  <c r="T112" i="3"/>
  <c r="R112" i="3"/>
  <c r="P112" i="3"/>
  <c r="BI109" i="3"/>
  <c r="BH109" i="3"/>
  <c r="BG109" i="3"/>
  <c r="BE109" i="3"/>
  <c r="T109" i="3"/>
  <c r="R109" i="3"/>
  <c r="P109" i="3"/>
  <c r="BI105" i="3"/>
  <c r="BH105" i="3"/>
  <c r="BG105" i="3"/>
  <c r="BE105" i="3"/>
  <c r="T105" i="3"/>
  <c r="R105" i="3"/>
  <c r="P105" i="3"/>
  <c r="F98" i="3"/>
  <c r="F96" i="3"/>
  <c r="E94" i="3"/>
  <c r="F58" i="3"/>
  <c r="F56" i="3"/>
  <c r="E54" i="3"/>
  <c r="J26" i="3"/>
  <c r="E26" i="3"/>
  <c r="J59" i="3"/>
  <c r="J25" i="3"/>
  <c r="J23" i="3"/>
  <c r="E23" i="3"/>
  <c r="J98" i="3"/>
  <c r="J22" i="3"/>
  <c r="J20" i="3"/>
  <c r="E20" i="3"/>
  <c r="F99" i="3"/>
  <c r="J19" i="3"/>
  <c r="J14" i="3"/>
  <c r="J96" i="3" s="1"/>
  <c r="E7" i="3"/>
  <c r="E50" i="3" s="1"/>
  <c r="J39" i="2"/>
  <c r="J38" i="2"/>
  <c r="AY56" i="1"/>
  <c r="J37" i="2"/>
  <c r="AX56" i="1"/>
  <c r="BI203" i="2"/>
  <c r="BH203" i="2"/>
  <c r="BG203" i="2"/>
  <c r="BE203" i="2"/>
  <c r="T203" i="2"/>
  <c r="T202" i="2"/>
  <c r="R203" i="2"/>
  <c r="R202" i="2"/>
  <c r="P203" i="2"/>
  <c r="P202" i="2"/>
  <c r="BI199" i="2"/>
  <c r="BH199" i="2"/>
  <c r="BG199" i="2"/>
  <c r="BE199" i="2"/>
  <c r="T199" i="2"/>
  <c r="T198" i="2"/>
  <c r="T197" i="2" s="1"/>
  <c r="R199" i="2"/>
  <c r="R198" i="2" s="1"/>
  <c r="R197" i="2" s="1"/>
  <c r="P199" i="2"/>
  <c r="P198" i="2"/>
  <c r="P197" i="2" s="1"/>
  <c r="BI195" i="2"/>
  <c r="BH195" i="2"/>
  <c r="BG195" i="2"/>
  <c r="BE195" i="2"/>
  <c r="T195" i="2"/>
  <c r="T194" i="2" s="1"/>
  <c r="R195" i="2"/>
  <c r="R194" i="2" s="1"/>
  <c r="P195" i="2"/>
  <c r="P194" i="2" s="1"/>
  <c r="BI188" i="2"/>
  <c r="BH188" i="2"/>
  <c r="BG188" i="2"/>
  <c r="BE188" i="2"/>
  <c r="T188" i="2"/>
  <c r="R188" i="2"/>
  <c r="P188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T147" i="2" s="1"/>
  <c r="R148" i="2"/>
  <c r="R147" i="2" s="1"/>
  <c r="P148" i="2"/>
  <c r="P147" i="2" s="1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BI129" i="2"/>
  <c r="BH129" i="2"/>
  <c r="BG129" i="2"/>
  <c r="BE129" i="2"/>
  <c r="T129" i="2"/>
  <c r="R129" i="2"/>
  <c r="P129" i="2"/>
  <c r="BI124" i="2"/>
  <c r="BH124" i="2"/>
  <c r="BG124" i="2"/>
  <c r="BE124" i="2"/>
  <c r="T124" i="2"/>
  <c r="R124" i="2"/>
  <c r="P124" i="2"/>
  <c r="BI120" i="2"/>
  <c r="BH120" i="2"/>
  <c r="BG120" i="2"/>
  <c r="BE120" i="2"/>
  <c r="T120" i="2"/>
  <c r="R120" i="2"/>
  <c r="P120" i="2"/>
  <c r="BI115" i="2"/>
  <c r="BH115" i="2"/>
  <c r="BG115" i="2"/>
  <c r="BE115" i="2"/>
  <c r="T115" i="2"/>
  <c r="R115" i="2"/>
  <c r="P115" i="2"/>
  <c r="BI111" i="2"/>
  <c r="BH111" i="2"/>
  <c r="BG111" i="2"/>
  <c r="BE111" i="2"/>
  <c r="T111" i="2"/>
  <c r="R111" i="2"/>
  <c r="P111" i="2"/>
  <c r="BI108" i="2"/>
  <c r="BH108" i="2"/>
  <c r="BG108" i="2"/>
  <c r="BE108" i="2"/>
  <c r="T108" i="2"/>
  <c r="R108" i="2"/>
  <c r="P108" i="2"/>
  <c r="BI105" i="2"/>
  <c r="BH105" i="2"/>
  <c r="BG105" i="2"/>
  <c r="BE105" i="2"/>
  <c r="T105" i="2"/>
  <c r="R105" i="2"/>
  <c r="P105" i="2"/>
  <c r="BI101" i="2"/>
  <c r="BH101" i="2"/>
  <c r="BG101" i="2"/>
  <c r="BE101" i="2"/>
  <c r="T101" i="2"/>
  <c r="R101" i="2"/>
  <c r="P101" i="2"/>
  <c r="F94" i="2"/>
  <c r="F92" i="2"/>
  <c r="E90" i="2"/>
  <c r="F58" i="2"/>
  <c r="F56" i="2"/>
  <c r="E54" i="2"/>
  <c r="J26" i="2"/>
  <c r="E26" i="2"/>
  <c r="J95" i="2" s="1"/>
  <c r="J25" i="2"/>
  <c r="J23" i="2"/>
  <c r="E23" i="2"/>
  <c r="J94" i="2" s="1"/>
  <c r="J22" i="2"/>
  <c r="J20" i="2"/>
  <c r="E20" i="2"/>
  <c r="F59" i="2" s="1"/>
  <c r="J19" i="2"/>
  <c r="J14" i="2"/>
  <c r="J92" i="2"/>
  <c r="E7" i="2"/>
  <c r="E50" i="2"/>
  <c r="L50" i="1"/>
  <c r="AM50" i="1"/>
  <c r="AM49" i="1"/>
  <c r="L49" i="1"/>
  <c r="AM47" i="1"/>
  <c r="L47" i="1"/>
  <c r="L45" i="1"/>
  <c r="L44" i="1"/>
  <c r="J161" i="2"/>
  <c r="BK177" i="3"/>
  <c r="J154" i="3"/>
  <c r="BK212" i="3"/>
  <c r="J186" i="4"/>
  <c r="BK155" i="4"/>
  <c r="J146" i="5"/>
  <c r="J273" i="5"/>
  <c r="BK139" i="6"/>
  <c r="BK206" i="7"/>
  <c r="BK158" i="8"/>
  <c r="J111" i="8"/>
  <c r="J116" i="9"/>
  <c r="BK147" i="10"/>
  <c r="J167" i="10"/>
  <c r="J278" i="10"/>
  <c r="BK133" i="10"/>
  <c r="J241" i="11"/>
  <c r="J174" i="11"/>
  <c r="BK233" i="12"/>
  <c r="J155" i="12"/>
  <c r="BK271" i="12"/>
  <c r="J157" i="12"/>
  <c r="J120" i="13"/>
  <c r="BK283" i="13"/>
  <c r="BK176" i="2"/>
  <c r="J147" i="3"/>
  <c r="BK237" i="3"/>
  <c r="J115" i="4"/>
  <c r="BK222" i="4"/>
  <c r="J236" i="5"/>
  <c r="J152" i="6"/>
  <c r="BK125" i="6"/>
  <c r="BK149" i="7"/>
  <c r="J188" i="8"/>
  <c r="J224" i="8"/>
  <c r="BK163" i="9"/>
  <c r="BK185" i="10"/>
  <c r="BK172" i="10"/>
  <c r="BK223" i="10"/>
  <c r="BK241" i="11"/>
  <c r="J131" i="11"/>
  <c r="J172" i="11"/>
  <c r="J259" i="12"/>
  <c r="J229" i="12"/>
  <c r="BK189" i="12"/>
  <c r="BK248" i="13"/>
  <c r="J294" i="13"/>
  <c r="BK153" i="2"/>
  <c r="BK207" i="3"/>
  <c r="BK221" i="3"/>
  <c r="BK174" i="4"/>
  <c r="BK139" i="4"/>
  <c r="J156" i="5"/>
  <c r="BK148" i="6"/>
  <c r="BK122" i="6"/>
  <c r="BK142" i="7"/>
  <c r="BK160" i="7"/>
  <c r="BK116" i="8"/>
  <c r="J116" i="8"/>
  <c r="J157" i="9"/>
  <c r="J108" i="9"/>
  <c r="BK129" i="10"/>
  <c r="BK141" i="10"/>
  <c r="J221" i="10"/>
  <c r="J135" i="11"/>
  <c r="J265" i="11"/>
  <c r="BK259" i="12"/>
  <c r="J161" i="12"/>
  <c r="BK129" i="12"/>
  <c r="J174" i="12"/>
  <c r="BK158" i="13"/>
  <c r="BK204" i="13"/>
  <c r="BK188" i="2"/>
  <c r="AS63" i="1"/>
  <c r="BK216" i="4"/>
  <c r="J222" i="5"/>
  <c r="J169" i="5"/>
  <c r="BK98" i="6"/>
  <c r="J206" i="7"/>
  <c r="BK239" i="8"/>
  <c r="BK141" i="9"/>
  <c r="J170" i="9"/>
  <c r="BK105" i="10"/>
  <c r="J276" i="10"/>
  <c r="J254" i="12"/>
  <c r="BK88" i="13"/>
  <c r="BK176" i="13"/>
  <c r="BK111" i="2"/>
  <c r="BK144" i="3"/>
  <c r="BK112" i="4"/>
  <c r="J249" i="4"/>
  <c r="J267" i="5"/>
  <c r="J280" i="5"/>
  <c r="J139" i="6"/>
  <c r="BK127" i="7"/>
  <c r="BK138" i="7"/>
  <c r="J125" i="8"/>
  <c r="J143" i="8"/>
  <c r="J141" i="9"/>
  <c r="J233" i="10"/>
  <c r="J135" i="10"/>
  <c r="BK263" i="10"/>
  <c r="J149" i="10"/>
  <c r="J123" i="11"/>
  <c r="BK135" i="11"/>
  <c r="BK259" i="11"/>
  <c r="BK223" i="12"/>
  <c r="J125" i="12"/>
  <c r="BK151" i="12"/>
  <c r="BK100" i="13"/>
  <c r="BK94" i="13"/>
  <c r="BK144" i="2"/>
  <c r="J207" i="3"/>
  <c r="BK105" i="4"/>
  <c r="J145" i="4"/>
  <c r="J159" i="5"/>
  <c r="J167" i="6"/>
  <c r="BK192" i="8"/>
  <c r="J182" i="9"/>
  <c r="BK284" i="10"/>
  <c r="BK235" i="10"/>
  <c r="J280" i="11"/>
  <c r="BK163" i="11"/>
  <c r="J203" i="11"/>
  <c r="BK276" i="12"/>
  <c r="BK263" i="12"/>
  <c r="J123" i="12"/>
  <c r="BK198" i="13"/>
  <c r="BK182" i="2"/>
  <c r="J168" i="3"/>
  <c r="BK294" i="4"/>
  <c r="J258" i="4"/>
  <c r="J264" i="5"/>
  <c r="BK257" i="5"/>
  <c r="J122" i="6"/>
  <c r="BK140" i="8"/>
  <c r="BK101" i="8"/>
  <c r="BK149" i="9"/>
  <c r="J165" i="10"/>
  <c r="BK167" i="10"/>
  <c r="BK123" i="11"/>
  <c r="J223" i="11"/>
  <c r="BK184" i="13"/>
  <c r="J167" i="2"/>
  <c r="J109" i="3"/>
  <c r="BK286" i="4"/>
  <c r="J219" i="4"/>
  <c r="BK210" i="4"/>
  <c r="J165" i="5"/>
  <c r="J163" i="6"/>
  <c r="J191" i="7"/>
  <c r="J129" i="8"/>
  <c r="J228" i="8"/>
  <c r="BK161" i="9"/>
  <c r="BK213" i="10"/>
  <c r="J131" i="10"/>
  <c r="J203" i="10"/>
  <c r="J129" i="10"/>
  <c r="BK243" i="11"/>
  <c r="BK256" i="11"/>
  <c r="J284" i="12"/>
  <c r="BK155" i="12"/>
  <c r="J213" i="12"/>
  <c r="J204" i="13"/>
  <c r="J132" i="13"/>
  <c r="BK138" i="2"/>
  <c r="BK253" i="3"/>
  <c r="J185" i="3"/>
  <c r="J208" i="4"/>
  <c r="BK216" i="5"/>
  <c r="BK188" i="5"/>
  <c r="BK152" i="6"/>
  <c r="BK114" i="7"/>
  <c r="BK152" i="8"/>
  <c r="BK104" i="9"/>
  <c r="BK243" i="10"/>
  <c r="J155" i="10"/>
  <c r="J159" i="10"/>
  <c r="J113" i="11"/>
  <c r="J155" i="11"/>
  <c r="BK207" i="12"/>
  <c r="J211" i="12"/>
  <c r="J283" i="13"/>
  <c r="BK173" i="13"/>
  <c r="AS55" i="1"/>
  <c r="J292" i="5"/>
  <c r="BK125" i="5"/>
  <c r="BK186" i="6"/>
  <c r="J172" i="7"/>
  <c r="BK127" i="8"/>
  <c r="J120" i="9"/>
  <c r="BK111" i="10"/>
  <c r="BK247" i="10"/>
  <c r="J231" i="11"/>
  <c r="BK129" i="11"/>
  <c r="J191" i="11"/>
  <c r="J182" i="12"/>
  <c r="J145" i="12"/>
  <c r="BK294" i="13"/>
  <c r="BK129" i="2"/>
  <c r="BK159" i="3"/>
  <c r="J130" i="3"/>
  <c r="J237" i="3"/>
  <c r="J139" i="4"/>
  <c r="BK115" i="4"/>
  <c r="J207" i="5"/>
  <c r="J260" i="5"/>
  <c r="BK157" i="7"/>
  <c r="J170" i="7"/>
  <c r="J99" i="7"/>
  <c r="J207" i="8"/>
  <c r="BK145" i="9"/>
  <c r="J237" i="10"/>
  <c r="J121" i="10"/>
  <c r="J195" i="10"/>
  <c r="J187" i="11"/>
  <c r="BK223" i="11"/>
  <c r="J203" i="12"/>
  <c r="BK149" i="12"/>
  <c r="J258" i="13"/>
  <c r="J125" i="13"/>
  <c r="J153" i="2"/>
  <c r="J250" i="3"/>
  <c r="J254" i="4"/>
  <c r="J245" i="4"/>
  <c r="BK180" i="5"/>
  <c r="BK100" i="6"/>
  <c r="BK183" i="7"/>
  <c r="J107" i="8"/>
  <c r="J104" i="9"/>
  <c r="BK282" i="10"/>
  <c r="BK174" i="10"/>
  <c r="J254" i="11"/>
  <c r="J115" i="11"/>
  <c r="BK161" i="11"/>
  <c r="J139" i="11"/>
  <c r="J205" i="11"/>
  <c r="BK193" i="11"/>
  <c r="J268" i="11"/>
  <c r="BK187" i="11"/>
  <c r="J180" i="12"/>
  <c r="J219" i="12"/>
  <c r="J215" i="12"/>
  <c r="J88" i="13"/>
  <c r="BK273" i="3"/>
  <c r="BK192" i="3"/>
  <c r="BK245" i="4"/>
  <c r="J112" i="4"/>
  <c r="BK296" i="5"/>
  <c r="BK203" i="5"/>
  <c r="J184" i="6"/>
  <c r="BK195" i="7"/>
  <c r="J183" i="7"/>
  <c r="J233" i="8"/>
  <c r="BK186" i="9"/>
  <c r="J168" i="9"/>
  <c r="J273" i="10"/>
  <c r="BK165" i="10"/>
  <c r="J207" i="10"/>
  <c r="J201" i="11"/>
  <c r="BK235" i="11"/>
  <c r="J282" i="11"/>
  <c r="BK265" i="12"/>
  <c r="BK147" i="12"/>
  <c r="BK125" i="13"/>
  <c r="J139" i="13"/>
  <c r="J158" i="2"/>
  <c r="J192" i="3"/>
  <c r="J174" i="4"/>
  <c r="J185" i="5"/>
  <c r="J177" i="5"/>
  <c r="BK179" i="7"/>
  <c r="J220" i="8"/>
  <c r="J173" i="9"/>
  <c r="BK161" i="10"/>
  <c r="BK145" i="10"/>
  <c r="BK189" i="11"/>
  <c r="BK127" i="11"/>
  <c r="J271" i="11"/>
  <c r="J129" i="12"/>
  <c r="BK213" i="12"/>
  <c r="J245" i="13"/>
  <c r="J156" i="2"/>
  <c r="BK141" i="3"/>
  <c r="J195" i="3"/>
  <c r="J127" i="4"/>
  <c r="BK146" i="5"/>
  <c r="BK169" i="6"/>
  <c r="J185" i="7"/>
  <c r="J158" i="8"/>
  <c r="J124" i="9"/>
  <c r="J172" i="10"/>
  <c r="J111" i="10"/>
  <c r="BK278" i="11"/>
  <c r="BK211" i="11"/>
  <c r="J113" i="12"/>
  <c r="J119" i="12"/>
  <c r="BK132" i="2"/>
  <c r="BK203" i="3"/>
  <c r="J165" i="3"/>
  <c r="BK186" i="4"/>
  <c r="BK142" i="4"/>
  <c r="BK183" i="5"/>
  <c r="J196" i="5"/>
  <c r="BK146" i="6"/>
  <c r="J108" i="7"/>
  <c r="BK211" i="8"/>
  <c r="J156" i="8"/>
  <c r="BK135" i="9"/>
  <c r="J178" i="9"/>
  <c r="BK278" i="10"/>
  <c r="BK241" i="10"/>
  <c r="J213" i="10"/>
  <c r="BK111" i="11"/>
  <c r="J189" i="11"/>
  <c r="J237" i="12"/>
  <c r="J193" i="12"/>
  <c r="J133" i="12"/>
  <c r="BK261" i="13"/>
  <c r="BK164" i="13"/>
  <c r="J285" i="3"/>
  <c r="J289" i="3"/>
  <c r="J253" i="3"/>
  <c r="J124" i="4"/>
  <c r="J210" i="4"/>
  <c r="BK144" i="6"/>
  <c r="J127" i="7"/>
  <c r="J133" i="8"/>
  <c r="BK137" i="9"/>
  <c r="BK98" i="9"/>
  <c r="BK170" i="10"/>
  <c r="J191" i="10"/>
  <c r="J252" i="11"/>
  <c r="BK139" i="11"/>
  <c r="BK221" i="11"/>
  <c r="J268" i="12"/>
  <c r="BK117" i="12"/>
  <c r="J271" i="12"/>
  <c r="J230" i="13"/>
  <c r="BK191" i="13"/>
  <c r="J225" i="3"/>
  <c r="J281" i="4"/>
  <c r="BK178" i="4"/>
  <c r="BK232" i="5"/>
  <c r="J287" i="5"/>
  <c r="BK172" i="7"/>
  <c r="J209" i="8"/>
  <c r="J190" i="8"/>
  <c r="J153" i="9"/>
  <c r="J250" i="10"/>
  <c r="J115" i="10"/>
  <c r="BK125" i="11"/>
  <c r="BK261" i="11"/>
  <c r="BK127" i="12"/>
  <c r="J205" i="12"/>
  <c r="BK139" i="12"/>
  <c r="BK97" i="13"/>
  <c r="BK124" i="2"/>
  <c r="BK154" i="3"/>
  <c r="BK241" i="3"/>
  <c r="BK254" i="4"/>
  <c r="BK251" i="5"/>
  <c r="BK240" i="5"/>
  <c r="BK167" i="6"/>
  <c r="BK191" i="7"/>
  <c r="BK189" i="7"/>
  <c r="J114" i="7"/>
  <c r="J168" i="8"/>
  <c r="J114" i="9"/>
  <c r="J149" i="9"/>
  <c r="BK137" i="10"/>
  <c r="BK113" i="10"/>
  <c r="BK209" i="11"/>
  <c r="BK165" i="11"/>
  <c r="BK217" i="11"/>
  <c r="BK121" i="12"/>
  <c r="BK193" i="12"/>
  <c r="J170" i="12"/>
  <c r="J91" i="13"/>
  <c r="J199" i="2"/>
  <c r="J123" i="3"/>
  <c r="J251" i="4"/>
  <c r="J216" i="5"/>
  <c r="J150" i="5"/>
  <c r="J125" i="6"/>
  <c r="BK164" i="7"/>
  <c r="J192" i="8"/>
  <c r="BK166" i="9"/>
  <c r="BK163" i="10"/>
  <c r="J147" i="10"/>
  <c r="J161" i="10"/>
  <c r="BK111" i="12"/>
  <c r="BK182" i="12"/>
  <c r="J176" i="13"/>
  <c r="J100" i="13"/>
  <c r="BK135" i="2"/>
  <c r="BK215" i="3"/>
  <c r="J170" i="3"/>
  <c r="BK230" i="4"/>
  <c r="J240" i="5"/>
  <c r="BK162" i="5"/>
  <c r="J102" i="6"/>
  <c r="BK170" i="7"/>
  <c r="BK125" i="8"/>
  <c r="J120" i="8"/>
  <c r="J112" i="9"/>
  <c r="BK108" i="9"/>
  <c r="BK151" i="10"/>
  <c r="BK217" i="10"/>
  <c r="BK157" i="10"/>
  <c r="BK265" i="11"/>
  <c r="BK176" i="11"/>
  <c r="BK241" i="12"/>
  <c r="BK284" i="12"/>
  <c r="BK252" i="12"/>
  <c r="J209" i="12"/>
  <c r="BK217" i="13"/>
  <c r="BK179" i="2"/>
  <c r="J150" i="3"/>
  <c r="BK127" i="4"/>
  <c r="BK122" i="5"/>
  <c r="J173" i="6"/>
  <c r="BK135" i="7"/>
  <c r="BK190" i="8"/>
  <c r="BK116" i="9"/>
  <c r="J247" i="10"/>
  <c r="BK250" i="10"/>
  <c r="J256" i="11"/>
  <c r="BK284" i="11"/>
  <c r="BK115" i="12"/>
  <c r="J111" i="12"/>
  <c r="J187" i="12"/>
  <c r="J145" i="13"/>
  <c r="BK120" i="13"/>
  <c r="J182" i="2"/>
  <c r="J135" i="3"/>
  <c r="BK124" i="4"/>
  <c r="BK236" i="5"/>
  <c r="BK163" i="6"/>
  <c r="J202" i="7"/>
  <c r="BK175" i="8"/>
  <c r="J106" i="9"/>
  <c r="J159" i="9"/>
  <c r="J107" i="10"/>
  <c r="BK115" i="10"/>
  <c r="BK215" i="11"/>
  <c r="J172" i="12"/>
  <c r="BK105" i="13"/>
  <c r="BK248" i="3"/>
  <c r="J209" i="3"/>
  <c r="J234" i="4"/>
  <c r="BK151" i="4"/>
  <c r="BK119" i="5"/>
  <c r="J225" i="5"/>
  <c r="BK109" i="6"/>
  <c r="BK129" i="7"/>
  <c r="BK131" i="7"/>
  <c r="J118" i="8"/>
  <c r="J188" i="9"/>
  <c r="J127" i="9"/>
  <c r="BK203" i="10"/>
  <c r="BK197" i="10"/>
  <c r="J187" i="10"/>
  <c r="J278" i="11"/>
  <c r="BK207" i="11"/>
  <c r="BK219" i="11"/>
  <c r="J237" i="11"/>
  <c r="J223" i="12"/>
  <c r="BK109" i="12"/>
  <c r="BK165" i="12"/>
  <c r="J105" i="13"/>
  <c r="J276" i="13"/>
  <c r="J165" i="2"/>
  <c r="J144" i="3"/>
  <c r="J215" i="3"/>
  <c r="BK162" i="3"/>
  <c r="BK242" i="4"/>
  <c r="J136" i="4"/>
  <c r="J134" i="5"/>
  <c r="J174" i="5"/>
  <c r="BK180" i="6"/>
  <c r="BK115" i="6"/>
  <c r="BK103" i="7"/>
  <c r="BK103" i="8"/>
  <c r="J216" i="8"/>
  <c r="BK178" i="9"/>
  <c r="BK191" i="10"/>
  <c r="BK193" i="10"/>
  <c r="J180" i="10"/>
  <c r="BK191" i="11"/>
  <c r="BK268" i="11"/>
  <c r="J133" i="11"/>
  <c r="J111" i="11"/>
  <c r="BK280" i="12"/>
  <c r="BK205" i="12"/>
  <c r="BK159" i="12"/>
  <c r="BK273" i="13"/>
  <c r="J179" i="2"/>
  <c r="J101" i="2"/>
  <c r="BK185" i="3"/>
  <c r="J142" i="4"/>
  <c r="J286" i="4"/>
  <c r="BK169" i="5"/>
  <c r="BK196" i="5"/>
  <c r="J162" i="5"/>
  <c r="J118" i="6"/>
  <c r="J151" i="7"/>
  <c r="BK146" i="8"/>
  <c r="J176" i="9"/>
  <c r="BK120" i="9"/>
  <c r="BK227" i="10"/>
  <c r="J145" i="10"/>
  <c r="BK261" i="10"/>
  <c r="J127" i="11"/>
  <c r="BK201" i="11"/>
  <c r="J284" i="11"/>
  <c r="BK180" i="12"/>
  <c r="J273" i="12"/>
  <c r="BK187" i="12"/>
  <c r="J170" i="13"/>
  <c r="BK152" i="13"/>
  <c r="J221" i="3"/>
  <c r="J138" i="3"/>
  <c r="BK209" i="3"/>
  <c r="BK234" i="4"/>
  <c r="BK193" i="4"/>
  <c r="BK106" i="5"/>
  <c r="BK177" i="5"/>
  <c r="J177" i="6"/>
  <c r="BK131" i="6"/>
  <c r="BK208" i="7"/>
  <c r="J138" i="7"/>
  <c r="BK196" i="8"/>
  <c r="BK129" i="8"/>
  <c r="J118" i="9"/>
  <c r="BK170" i="9"/>
  <c r="BK273" i="10"/>
  <c r="J103" i="10"/>
  <c r="J123" i="10"/>
  <c r="BK205" i="11"/>
  <c r="J217" i="11"/>
  <c r="BK209" i="12"/>
  <c r="BK231" i="12"/>
  <c r="J105" i="12"/>
  <c r="BK290" i="13"/>
  <c r="J220" i="13"/>
  <c r="J138" i="2"/>
  <c r="BK257" i="3"/>
  <c r="J200" i="4"/>
  <c r="BK109" i="4"/>
  <c r="J248" i="5"/>
  <c r="J251" i="5"/>
  <c r="BK173" i="6"/>
  <c r="J149" i="7"/>
  <c r="J101" i="8"/>
  <c r="J152" i="8"/>
  <c r="BK168" i="9"/>
  <c r="BK176" i="10"/>
  <c r="J215" i="10"/>
  <c r="J149" i="11"/>
  <c r="J129" i="11"/>
  <c r="J107" i="12"/>
  <c r="BK145" i="12"/>
  <c r="J115" i="12"/>
  <c r="BK133" i="12"/>
  <c r="BK253" i="13"/>
  <c r="BK211" i="13"/>
  <c r="J141" i="2"/>
  <c r="BK105" i="3"/>
  <c r="J105" i="3"/>
  <c r="J260" i="3"/>
  <c r="J274" i="4"/>
  <c r="J226" i="4"/>
  <c r="BK138" i="5"/>
  <c r="BK228" i="5"/>
  <c r="J155" i="6"/>
  <c r="J148" i="6"/>
  <c r="BK176" i="7"/>
  <c r="J153" i="7"/>
  <c r="J239" i="8"/>
  <c r="BK166" i="8"/>
  <c r="J172" i="8"/>
  <c r="BK157" i="9"/>
  <c r="BK173" i="9"/>
  <c r="BK259" i="10"/>
  <c r="J105" i="10"/>
  <c r="J143" i="10"/>
  <c r="BK131" i="10"/>
  <c r="BK159" i="11"/>
  <c r="BK182" i="11"/>
  <c r="BK227" i="11"/>
  <c r="J103" i="12"/>
  <c r="J243" i="12"/>
  <c r="BK225" i="12"/>
  <c r="J261" i="12"/>
  <c r="J97" i="13"/>
  <c r="J115" i="13"/>
  <c r="BK115" i="2"/>
  <c r="BK173" i="2"/>
  <c r="BK123" i="3"/>
  <c r="J290" i="4"/>
  <c r="J222" i="4"/>
  <c r="J122" i="5"/>
  <c r="BK156" i="5"/>
  <c r="J133" i="6"/>
  <c r="J118" i="7"/>
  <c r="J146" i="8"/>
  <c r="J196" i="8"/>
  <c r="J151" i="9"/>
  <c r="BK100" i="9"/>
  <c r="J263" i="10"/>
  <c r="BK119" i="10"/>
  <c r="BK180" i="10"/>
  <c r="J163" i="11"/>
  <c r="J273" i="11"/>
  <c r="BK145" i="11"/>
  <c r="BK237" i="12"/>
  <c r="J185" i="12"/>
  <c r="J247" i="12"/>
  <c r="J189" i="12"/>
  <c r="BK110" i="13"/>
  <c r="J184" i="13"/>
  <c r="BK108" i="2"/>
  <c r="J233" i="3"/>
  <c r="BK160" i="4"/>
  <c r="J242" i="4"/>
  <c r="J183" i="5"/>
  <c r="J257" i="5"/>
  <c r="BK118" i="6"/>
  <c r="BK106" i="7"/>
  <c r="BK111" i="8"/>
  <c r="BK172" i="8"/>
  <c r="BK176" i="9"/>
  <c r="J259" i="10"/>
  <c r="BK201" i="10"/>
  <c r="BK211" i="10"/>
  <c r="BK233" i="11"/>
  <c r="BK155" i="11"/>
  <c r="BK268" i="12"/>
  <c r="BK143" i="12"/>
  <c r="BK156" i="2"/>
  <c r="J162" i="3"/>
  <c r="J212" i="3"/>
  <c r="BK199" i="3"/>
  <c r="BK290" i="4"/>
  <c r="J264" i="4"/>
  <c r="BK136" i="4"/>
  <c r="J200" i="5"/>
  <c r="BK207" i="5"/>
  <c r="BK255" i="5"/>
  <c r="BK155" i="6"/>
  <c r="J179" i="7"/>
  <c r="BK145" i="7"/>
  <c r="BK118" i="8"/>
  <c r="J243" i="8"/>
  <c r="BK150" i="8"/>
  <c r="BK110" i="9"/>
  <c r="J235" i="10"/>
  <c r="BK195" i="10"/>
  <c r="BK245" i="10"/>
  <c r="BK219" i="10"/>
  <c r="J282" i="10"/>
  <c r="J151" i="11"/>
  <c r="BK197" i="11"/>
  <c r="J145" i="11"/>
  <c r="J197" i="11"/>
  <c r="J165" i="12"/>
  <c r="BK273" i="12"/>
  <c r="BK174" i="12"/>
  <c r="BK107" i="12"/>
  <c r="BK225" i="13"/>
  <c r="J148" i="2"/>
  <c r="BK195" i="3"/>
  <c r="J115" i="3"/>
  <c r="J112" i="3"/>
  <c r="J261" i="4"/>
  <c r="J148" i="4"/>
  <c r="BK300" i="5"/>
  <c r="J115" i="6"/>
  <c r="J150" i="8"/>
  <c r="J127" i="8"/>
  <c r="J161" i="9"/>
  <c r="BK215" i="10"/>
  <c r="J243" i="10"/>
  <c r="BK143" i="11"/>
  <c r="J229" i="11"/>
  <c r="BK121" i="11"/>
  <c r="J135" i="12"/>
  <c r="J151" i="12"/>
  <c r="BK135" i="12"/>
  <c r="BK161" i="13"/>
  <c r="J120" i="2"/>
  <c r="BK147" i="3"/>
  <c r="BK281" i="4"/>
  <c r="BK210" i="5"/>
  <c r="J232" i="5"/>
  <c r="J131" i="6"/>
  <c r="J136" i="8"/>
  <c r="J133" i="9"/>
  <c r="BK131" i="9"/>
  <c r="J157" i="10"/>
  <c r="J265" i="10"/>
  <c r="J178" i="11"/>
  <c r="J215" i="11"/>
  <c r="BK250" i="12"/>
  <c r="J163" i="12"/>
  <c r="J117" i="12"/>
  <c r="BK145" i="13"/>
  <c r="J129" i="2"/>
  <c r="J127" i="3"/>
  <c r="BK170" i="3"/>
  <c r="J267" i="4"/>
  <c r="J119" i="4"/>
  <c r="BK280" i="5"/>
  <c r="J115" i="5"/>
  <c r="J181" i="7"/>
  <c r="BK122" i="7"/>
  <c r="BK187" i="7"/>
  <c r="BK194" i="8"/>
  <c r="J140" i="8"/>
  <c r="J131" i="9"/>
  <c r="BK207" i="10"/>
  <c r="J197" i="10"/>
  <c r="J247" i="11"/>
  <c r="BK119" i="11"/>
  <c r="J141" i="12"/>
  <c r="J280" i="12"/>
  <c r="J221" i="12"/>
  <c r="BK235" i="13"/>
  <c r="J105" i="2"/>
  <c r="BK249" i="4"/>
  <c r="J216" i="4"/>
  <c r="J228" i="5"/>
  <c r="BK165" i="5"/>
  <c r="BK177" i="6"/>
  <c r="J155" i="7"/>
  <c r="BK136" i="8"/>
  <c r="BK102" i="9"/>
  <c r="J245" i="10"/>
  <c r="BK187" i="10"/>
  <c r="J137" i="10"/>
  <c r="J185" i="11"/>
  <c r="J235" i="11"/>
  <c r="J105" i="11"/>
  <c r="J263" i="11"/>
  <c r="J141" i="11"/>
  <c r="BK107" i="11"/>
  <c r="BK178" i="11"/>
  <c r="J207" i="11"/>
  <c r="BK176" i="12"/>
  <c r="J176" i="12"/>
  <c r="BK157" i="12"/>
  <c r="BK258" i="13"/>
  <c r="J176" i="2"/>
  <c r="BK168" i="3"/>
  <c r="BK138" i="3"/>
  <c r="J155" i="4"/>
  <c r="J182" i="4"/>
  <c r="BK267" i="5"/>
  <c r="BK134" i="5"/>
  <c r="BK107" i="6"/>
  <c r="BK155" i="7"/>
  <c r="J199" i="8"/>
  <c r="BK216" i="8"/>
  <c r="BK127" i="9"/>
  <c r="J98" i="9"/>
  <c r="J193" i="10"/>
  <c r="BK139" i="10"/>
  <c r="BK229" i="10"/>
  <c r="BK141" i="11"/>
  <c r="J233" i="11"/>
  <c r="J103" i="11"/>
  <c r="BK105" i="11"/>
  <c r="J195" i="12"/>
  <c r="J256" i="12"/>
  <c r="J161" i="13"/>
  <c r="J263" i="13"/>
  <c r="BK120" i="2"/>
  <c r="BK173" i="3"/>
  <c r="J204" i="4"/>
  <c r="J300" i="5"/>
  <c r="BK137" i="6"/>
  <c r="BK133" i="8"/>
  <c r="BK184" i="9"/>
  <c r="J223" i="10"/>
  <c r="J117" i="10"/>
  <c r="BK117" i="11"/>
  <c r="J170" i="11"/>
  <c r="BK221" i="12"/>
  <c r="J233" i="12"/>
  <c r="BK215" i="12"/>
  <c r="BK132" i="13"/>
  <c r="BK141" i="2"/>
  <c r="BK263" i="3"/>
  <c r="BK218" i="3"/>
  <c r="BK182" i="4"/>
  <c r="BK174" i="5"/>
  <c r="BK200" i="5"/>
  <c r="BK168" i="7"/>
  <c r="BK107" i="8"/>
  <c r="BK155" i="9"/>
  <c r="BK225" i="10"/>
  <c r="J254" i="10"/>
  <c r="J250" i="11"/>
  <c r="J117" i="11"/>
  <c r="BK191" i="12"/>
  <c r="BK201" i="12"/>
  <c r="J195" i="2"/>
  <c r="J119" i="3"/>
  <c r="J263" i="3"/>
  <c r="J294" i="4"/>
  <c r="BK200" i="4"/>
  <c r="BK159" i="5"/>
  <c r="J100" i="6"/>
  <c r="BK151" i="7"/>
  <c r="J166" i="7"/>
  <c r="BK156" i="8"/>
  <c r="BK188" i="9"/>
  <c r="BK268" i="10"/>
  <c r="BK149" i="10"/>
  <c r="J119" i="10"/>
  <c r="BK182" i="10"/>
  <c r="J209" i="11"/>
  <c r="J243" i="11"/>
  <c r="BK203" i="12"/>
  <c r="J241" i="12"/>
  <c r="J263" i="12"/>
  <c r="J191" i="13"/>
  <c r="BK195" i="2"/>
  <c r="J159" i="3"/>
  <c r="J229" i="3"/>
  <c r="J193" i="4"/>
  <c r="J166" i="4"/>
  <c r="J153" i="5"/>
  <c r="BK129" i="6"/>
  <c r="BK150" i="6"/>
  <c r="J103" i="7"/>
  <c r="J180" i="8"/>
  <c r="BK106" i="9"/>
  <c r="J241" i="10"/>
  <c r="BK237" i="10"/>
  <c r="BK273" i="11"/>
  <c r="J211" i="11"/>
  <c r="BK252" i="11"/>
  <c r="J282" i="12"/>
  <c r="BK235" i="12"/>
  <c r="J256" i="13"/>
  <c r="BK170" i="13"/>
  <c r="J111" i="2"/>
  <c r="BK112" i="3"/>
  <c r="J151" i="4"/>
  <c r="J196" i="4"/>
  <c r="BK153" i="5"/>
  <c r="BK161" i="6"/>
  <c r="J129" i="7"/>
  <c r="J213" i="8"/>
  <c r="BK129" i="9"/>
  <c r="J137" i="9"/>
  <c r="BK254" i="10"/>
  <c r="J178" i="10"/>
  <c r="J159" i="11"/>
  <c r="J165" i="11"/>
  <c r="J201" i="12"/>
  <c r="J137" i="12"/>
  <c r="BK170" i="12"/>
  <c r="J253" i="13"/>
  <c r="J110" i="13"/>
  <c r="J218" i="3"/>
  <c r="J280" i="3"/>
  <c r="J293" i="3"/>
  <c r="BK226" i="4"/>
  <c r="J188" i="5"/>
  <c r="J219" i="5"/>
  <c r="J107" i="6"/>
  <c r="J164" i="7"/>
  <c r="J168" i="7"/>
  <c r="BK207" i="8"/>
  <c r="J162" i="8"/>
  <c r="J184" i="9"/>
  <c r="J280" i="10"/>
  <c r="J170" i="10"/>
  <c r="BK155" i="10"/>
  <c r="J137" i="11"/>
  <c r="BK109" i="11"/>
  <c r="BK282" i="12"/>
  <c r="J231" i="12"/>
  <c r="J121" i="12"/>
  <c r="BK91" i="13"/>
  <c r="J115" i="2"/>
  <c r="J203" i="3"/>
  <c r="J171" i="4"/>
  <c r="J296" i="5"/>
  <c r="J150" i="6"/>
  <c r="J189" i="7"/>
  <c r="J110" i="7"/>
  <c r="BK228" i="8"/>
  <c r="BK151" i="9"/>
  <c r="J217" i="10"/>
  <c r="J125" i="10"/>
  <c r="J209" i="10"/>
  <c r="BK245" i="11"/>
  <c r="BK195" i="11"/>
  <c r="BK147" i="11"/>
  <c r="BK276" i="11"/>
  <c r="BK245" i="12"/>
  <c r="J250" i="12"/>
  <c r="BK105" i="12"/>
  <c r="BK219" i="12"/>
  <c r="BK240" i="13"/>
  <c r="BK256" i="13"/>
  <c r="J235" i="13"/>
  <c r="BK167" i="2"/>
  <c r="J266" i="3"/>
  <c r="J199" i="3"/>
  <c r="BK196" i="4"/>
  <c r="BK204" i="4"/>
  <c r="BK131" i="4"/>
  <c r="BK142" i="5"/>
  <c r="J129" i="5"/>
  <c r="J98" i="6"/>
  <c r="J146" i="6"/>
  <c r="J195" i="7"/>
  <c r="J122" i="7"/>
  <c r="J237" i="8"/>
  <c r="BK199" i="8"/>
  <c r="BK122" i="9"/>
  <c r="J145" i="9"/>
  <c r="BK271" i="10"/>
  <c r="J174" i="10"/>
  <c r="J133" i="10"/>
  <c r="BK231" i="10"/>
  <c r="J284" i="10"/>
  <c r="J276" i="11"/>
  <c r="J167" i="11"/>
  <c r="BK115" i="11"/>
  <c r="J227" i="11"/>
  <c r="J143" i="12"/>
  <c r="J159" i="12"/>
  <c r="J276" i="12"/>
  <c r="BK123" i="12"/>
  <c r="J152" i="13"/>
  <c r="BK251" i="13"/>
  <c r="BK158" i="2"/>
  <c r="J170" i="2"/>
  <c r="BK244" i="3"/>
  <c r="BK219" i="4"/>
  <c r="J105" i="4"/>
  <c r="BK273" i="5"/>
  <c r="BK248" i="5"/>
  <c r="BK102" i="6"/>
  <c r="BK174" i="7"/>
  <c r="BK233" i="8"/>
  <c r="BK237" i="8"/>
  <c r="BK120" i="8"/>
  <c r="BK147" i="9"/>
  <c r="BK107" i="10"/>
  <c r="J176" i="10"/>
  <c r="J139" i="10"/>
  <c r="J259" i="11"/>
  <c r="J107" i="11"/>
  <c r="J157" i="11"/>
  <c r="BK229" i="12"/>
  <c r="J147" i="12"/>
  <c r="BK131" i="12"/>
  <c r="J273" i="13"/>
  <c r="J268" i="13"/>
  <c r="BK105" i="2"/>
  <c r="J124" i="2"/>
  <c r="BK188" i="3"/>
  <c r="J230" i="4"/>
  <c r="J131" i="4"/>
  <c r="BK264" i="5"/>
  <c r="BK222" i="5"/>
  <c r="J169" i="6"/>
  <c r="BK118" i="7"/>
  <c r="BK224" i="8"/>
  <c r="BK213" i="8"/>
  <c r="BK159" i="9"/>
  <c r="BK135" i="10"/>
  <c r="BK178" i="10"/>
  <c r="J205" i="10"/>
  <c r="BK149" i="11"/>
  <c r="J143" i="11"/>
  <c r="J225" i="12"/>
  <c r="BK167" i="13"/>
  <c r="J108" i="2"/>
  <c r="J241" i="3"/>
  <c r="BK280" i="3"/>
  <c r="BK169" i="4"/>
  <c r="BK189" i="4"/>
  <c r="J214" i="5"/>
  <c r="J142" i="5"/>
  <c r="BK292" i="5"/>
  <c r="J129" i="6"/>
  <c r="BK199" i="7"/>
  <c r="BK108" i="7"/>
  <c r="BK99" i="7"/>
  <c r="BK209" i="8"/>
  <c r="J182" i="8"/>
  <c r="BK112" i="9"/>
  <c r="BK182" i="9"/>
  <c r="BK118" i="9"/>
  <c r="BK265" i="10"/>
  <c r="J261" i="10"/>
  <c r="BK125" i="10"/>
  <c r="J151" i="10"/>
  <c r="J219" i="11"/>
  <c r="BK113" i="11"/>
  <c r="BK263" i="11"/>
  <c r="BK151" i="11"/>
  <c r="BK131" i="11"/>
  <c r="J127" i="12"/>
  <c r="BK261" i="12"/>
  <c r="BK278" i="12"/>
  <c r="BK125" i="12"/>
  <c r="J261" i="13"/>
  <c r="BK245" i="13"/>
  <c r="J144" i="2"/>
  <c r="J273" i="3"/>
  <c r="BK289" i="3"/>
  <c r="BK238" i="4"/>
  <c r="J270" i="5"/>
  <c r="BK115" i="5"/>
  <c r="J165" i="6"/>
  <c r="BK185" i="7"/>
  <c r="BK180" i="8"/>
  <c r="J135" i="9"/>
  <c r="J127" i="10"/>
  <c r="BK123" i="10"/>
  <c r="J201" i="10"/>
  <c r="BK137" i="11"/>
  <c r="J180" i="11"/>
  <c r="J197" i="12"/>
  <c r="BK161" i="12"/>
  <c r="BK211" i="12"/>
  <c r="J158" i="13"/>
  <c r="BK181" i="3"/>
  <c r="BK258" i="4"/>
  <c r="J160" i="4"/>
  <c r="BK260" i="5"/>
  <c r="J109" i="6"/>
  <c r="BK110" i="7"/>
  <c r="BK220" i="8"/>
  <c r="J163" i="9"/>
  <c r="BK252" i="10"/>
  <c r="BK109" i="10"/>
  <c r="J141" i="10"/>
  <c r="BK254" i="11"/>
  <c r="BK231" i="11"/>
  <c r="BK137" i="12"/>
  <c r="J207" i="12"/>
  <c r="J279" i="13"/>
  <c r="J290" i="13"/>
  <c r="J173" i="2"/>
  <c r="BK260" i="3"/>
  <c r="J181" i="3"/>
  <c r="J257" i="3"/>
  <c r="BK264" i="4"/>
  <c r="J238" i="4"/>
  <c r="J138" i="5"/>
  <c r="J111" i="6"/>
  <c r="BK153" i="7"/>
  <c r="J176" i="7"/>
  <c r="J203" i="8"/>
  <c r="BK124" i="9"/>
  <c r="J211" i="10"/>
  <c r="BK256" i="10"/>
  <c r="J119" i="11"/>
  <c r="BK172" i="11"/>
  <c r="J109" i="12"/>
  <c r="BK172" i="12"/>
  <c r="BK141" i="12"/>
  <c r="J251" i="13"/>
  <c r="J188" i="2"/>
  <c r="BK135" i="3"/>
  <c r="BK267" i="4"/>
  <c r="BK150" i="5"/>
  <c r="J244" i="5"/>
  <c r="BK165" i="6"/>
  <c r="J205" i="8"/>
  <c r="J194" i="8"/>
  <c r="J100" i="9"/>
  <c r="J271" i="10"/>
  <c r="BK159" i="10"/>
  <c r="J131" i="12"/>
  <c r="BK185" i="12"/>
  <c r="BK139" i="13"/>
  <c r="J203" i="2"/>
  <c r="J244" i="3"/>
  <c r="BK109" i="3"/>
  <c r="BK274" i="4"/>
  <c r="J180" i="5"/>
  <c r="BK185" i="5"/>
  <c r="BK133" i="6"/>
  <c r="J135" i="7"/>
  <c r="BK181" i="7"/>
  <c r="J175" i="8"/>
  <c r="J166" i="9"/>
  <c r="BK209" i="10"/>
  <c r="J113" i="10"/>
  <c r="J189" i="10"/>
  <c r="BK213" i="11"/>
  <c r="BK271" i="11"/>
  <c r="BK185" i="11"/>
  <c r="BK157" i="11"/>
  <c r="J191" i="12"/>
  <c r="BK178" i="12"/>
  <c r="BK263" i="13"/>
  <c r="J173" i="13"/>
  <c r="BK250" i="3"/>
  <c r="BK233" i="3"/>
  <c r="BK251" i="4"/>
  <c r="J125" i="5"/>
  <c r="BK111" i="6"/>
  <c r="J131" i="7"/>
  <c r="BK182" i="8"/>
  <c r="J143" i="9"/>
  <c r="J227" i="10"/>
  <c r="J268" i="10"/>
  <c r="BK229" i="11"/>
  <c r="J225" i="11"/>
  <c r="J182" i="11"/>
  <c r="BK256" i="12"/>
  <c r="J167" i="12"/>
  <c r="J225" i="13"/>
  <c r="BK115" i="13"/>
  <c r="BK161" i="2"/>
  <c r="BK127" i="3"/>
  <c r="BK261" i="4"/>
  <c r="J189" i="4"/>
  <c r="J203" i="5"/>
  <c r="J144" i="6"/>
  <c r="J230" i="8"/>
  <c r="BK205" i="8"/>
  <c r="BK190" i="9"/>
  <c r="J231" i="10"/>
  <c r="BK121" i="10"/>
  <c r="BK237" i="11"/>
  <c r="J109" i="11"/>
  <c r="J278" i="12"/>
  <c r="BK279" i="13"/>
  <c r="BK101" i="2"/>
  <c r="J188" i="3"/>
  <c r="BK119" i="4"/>
  <c r="J163" i="4"/>
  <c r="J255" i="5"/>
  <c r="BK142" i="6"/>
  <c r="BK159" i="6"/>
  <c r="J160" i="7"/>
  <c r="BK168" i="8"/>
  <c r="BK188" i="8"/>
  <c r="J129" i="9"/>
  <c r="BK114" i="9"/>
  <c r="BK221" i="10"/>
  <c r="J163" i="10"/>
  <c r="J252" i="10"/>
  <c r="BK250" i="11"/>
  <c r="BK133" i="11"/>
  <c r="BK167" i="11"/>
  <c r="BK119" i="12"/>
  <c r="J139" i="12"/>
  <c r="J217" i="12"/>
  <c r="BK268" i="13"/>
  <c r="J211" i="13"/>
  <c r="BK203" i="2"/>
  <c r="BK150" i="3"/>
  <c r="BK229" i="3"/>
  <c r="BK148" i="4"/>
  <c r="BK129" i="5"/>
  <c r="J210" i="5"/>
  <c r="BK166" i="7"/>
  <c r="BK162" i="8"/>
  <c r="J110" i="9"/>
  <c r="J229" i="10"/>
  <c r="J109" i="10"/>
  <c r="J161" i="11"/>
  <c r="J245" i="11"/>
  <c r="BK180" i="11"/>
  <c r="BK195" i="12"/>
  <c r="J252" i="12"/>
  <c r="BK276" i="13"/>
  <c r="BK170" i="2"/>
  <c r="BK165" i="3"/>
  <c r="J213" i="4"/>
  <c r="BK163" i="4"/>
  <c r="BK270" i="5"/>
  <c r="J161" i="6"/>
  <c r="BK202" i="7"/>
  <c r="J211" i="8"/>
  <c r="J166" i="8"/>
  <c r="J102" i="9"/>
  <c r="BK233" i="10"/>
  <c r="BK282" i="11"/>
  <c r="J193" i="11"/>
  <c r="J125" i="11"/>
  <c r="J265" i="12"/>
  <c r="J235" i="12"/>
  <c r="J164" i="13"/>
  <c r="J240" i="13"/>
  <c r="BK148" i="2"/>
  <c r="J248" i="3"/>
  <c r="BK266" i="3"/>
  <c r="BK119" i="3"/>
  <c r="BK166" i="4"/>
  <c r="J106" i="5"/>
  <c r="BK214" i="5"/>
  <c r="J142" i="6"/>
  <c r="J174" i="7"/>
  <c r="J199" i="7"/>
  <c r="BK184" i="8"/>
  <c r="J155" i="9"/>
  <c r="BK205" i="10"/>
  <c r="J219" i="10"/>
  <c r="J261" i="11"/>
  <c r="J221" i="11"/>
  <c r="J121" i="11"/>
  <c r="BK254" i="12"/>
  <c r="BK217" i="12"/>
  <c r="J248" i="13"/>
  <c r="J94" i="13"/>
  <c r="BK225" i="3"/>
  <c r="BK145" i="4"/>
  <c r="J169" i="4"/>
  <c r="BK287" i="5"/>
  <c r="J186" i="6"/>
  <c r="J142" i="7"/>
  <c r="J103" i="8"/>
  <c r="J190" i="9"/>
  <c r="J147" i="9"/>
  <c r="BK103" i="10"/>
  <c r="BK247" i="12"/>
  <c r="BK113" i="12"/>
  <c r="J167" i="13"/>
  <c r="J135" i="2"/>
  <c r="J177" i="3"/>
  <c r="BK115" i="3"/>
  <c r="BK171" i="4"/>
  <c r="BK208" i="4"/>
  <c r="BK219" i="5"/>
  <c r="BK225" i="5"/>
  <c r="J159" i="6"/>
  <c r="J187" i="7"/>
  <c r="BK230" i="8"/>
  <c r="BK143" i="8"/>
  <c r="J186" i="9"/>
  <c r="BK117" i="10"/>
  <c r="J185" i="10"/>
  <c r="BK189" i="10"/>
  <c r="BK247" i="11"/>
  <c r="BK225" i="11"/>
  <c r="J195" i="11"/>
  <c r="J149" i="12"/>
  <c r="BK197" i="12"/>
  <c r="J198" i="13"/>
  <c r="BK165" i="2"/>
  <c r="J173" i="3"/>
  <c r="BK293" i="3"/>
  <c r="BK213" i="4"/>
  <c r="J119" i="5"/>
  <c r="J137" i="6"/>
  <c r="J157" i="7"/>
  <c r="J184" i="8"/>
  <c r="J122" i="9"/>
  <c r="J182" i="10"/>
  <c r="J225" i="10"/>
  <c r="BK174" i="11"/>
  <c r="J213" i="11"/>
  <c r="BK203" i="11"/>
  <c r="BK163" i="12"/>
  <c r="J245" i="12"/>
  <c r="BK103" i="12"/>
  <c r="BK230" i="13"/>
  <c r="BK199" i="2"/>
  <c r="BK285" i="3"/>
  <c r="J178" i="4"/>
  <c r="J192" i="5"/>
  <c r="BK184" i="6"/>
  <c r="J145" i="7"/>
  <c r="BK243" i="8"/>
  <c r="BK143" i="9"/>
  <c r="BK276" i="10"/>
  <c r="J256" i="10"/>
  <c r="J176" i="11"/>
  <c r="BK103" i="11"/>
  <c r="BK227" i="12"/>
  <c r="BK243" i="12"/>
  <c r="J132" i="2"/>
  <c r="J141" i="3"/>
  <c r="BK130" i="3"/>
  <c r="J109" i="4"/>
  <c r="BK244" i="5"/>
  <c r="BK192" i="5"/>
  <c r="J180" i="6"/>
  <c r="J208" i="7"/>
  <c r="J106" i="7"/>
  <c r="BK203" i="8"/>
  <c r="BK133" i="9"/>
  <c r="BK153" i="9"/>
  <c r="BK127" i="10"/>
  <c r="BK280" i="10"/>
  <c r="BK143" i="10"/>
  <c r="BK170" i="11"/>
  <c r="J147" i="11"/>
  <c r="BK280" i="11"/>
  <c r="J178" i="12"/>
  <c r="J227" i="12"/>
  <c r="BK167" i="12"/>
  <c r="J217" i="13"/>
  <c r="BK220" i="13"/>
  <c r="P288" i="13" l="1"/>
  <c r="P128" i="2"/>
  <c r="R169" i="2"/>
  <c r="T104" i="3"/>
  <c r="T122" i="3"/>
  <c r="P158" i="3"/>
  <c r="P176" i="3"/>
  <c r="R224" i="3"/>
  <c r="R247" i="3"/>
  <c r="P135" i="4"/>
  <c r="R159" i="4"/>
  <c r="R199" i="4"/>
  <c r="R253" i="4"/>
  <c r="P114" i="5"/>
  <c r="T149" i="5"/>
  <c r="BK179" i="5"/>
  <c r="J179" i="5" s="1"/>
  <c r="J72" i="5" s="1"/>
  <c r="P213" i="5"/>
  <c r="P259" i="5"/>
  <c r="T106" i="6"/>
  <c r="R141" i="6"/>
  <c r="R179" i="6"/>
  <c r="BK98" i="7"/>
  <c r="R105" i="7"/>
  <c r="BK159" i="7"/>
  <c r="J159" i="7" s="1"/>
  <c r="J72" i="7"/>
  <c r="T178" i="7"/>
  <c r="T100" i="8"/>
  <c r="P124" i="8"/>
  <c r="BK145" i="8"/>
  <c r="J145" i="8" s="1"/>
  <c r="J72" i="8" s="1"/>
  <c r="T174" i="8"/>
  <c r="T232" i="8"/>
  <c r="BK140" i="9"/>
  <c r="J140" i="9"/>
  <c r="J68" i="9" s="1"/>
  <c r="BK181" i="9"/>
  <c r="J181" i="9" s="1"/>
  <c r="J73" i="9" s="1"/>
  <c r="R154" i="10"/>
  <c r="P200" i="10"/>
  <c r="P258" i="10"/>
  <c r="BK275" i="10"/>
  <c r="J275" i="10" s="1"/>
  <c r="J78" i="10"/>
  <c r="R102" i="11"/>
  <c r="R169" i="11"/>
  <c r="R184" i="11"/>
  <c r="BK240" i="11"/>
  <c r="J240" i="11" s="1"/>
  <c r="J73" i="11" s="1"/>
  <c r="BK258" i="11"/>
  <c r="J258" i="11"/>
  <c r="J75" i="11" s="1"/>
  <c r="P270" i="11"/>
  <c r="P154" i="12"/>
  <c r="T200" i="12"/>
  <c r="R249" i="12"/>
  <c r="BK275" i="12"/>
  <c r="J275" i="12" s="1"/>
  <c r="J78" i="12" s="1"/>
  <c r="R128" i="2"/>
  <c r="BK169" i="2"/>
  <c r="J169" i="2" s="1"/>
  <c r="J72" i="2"/>
  <c r="BK104" i="3"/>
  <c r="J104" i="3"/>
  <c r="J65" i="3" s="1"/>
  <c r="BK134" i="3"/>
  <c r="J134" i="3" s="1"/>
  <c r="J67" i="3"/>
  <c r="T158" i="3"/>
  <c r="T176" i="3"/>
  <c r="T224" i="3"/>
  <c r="T247" i="3"/>
  <c r="T104" i="4"/>
  <c r="T123" i="4"/>
  <c r="P165" i="4"/>
  <c r="T199" i="4"/>
  <c r="T158" i="4" s="1"/>
  <c r="T253" i="4"/>
  <c r="T133" i="5"/>
  <c r="P173" i="5"/>
  <c r="R191" i="5"/>
  <c r="T231" i="5"/>
  <c r="P254" i="5"/>
  <c r="T97" i="6"/>
  <c r="T96" i="6"/>
  <c r="T124" i="6"/>
  <c r="P154" i="6"/>
  <c r="BK105" i="7"/>
  <c r="J105" i="7"/>
  <c r="J66" i="7" s="1"/>
  <c r="P126" i="7"/>
  <c r="P144" i="7"/>
  <c r="R159" i="7"/>
  <c r="R201" i="7"/>
  <c r="P100" i="8"/>
  <c r="T115" i="8"/>
  <c r="R174" i="8"/>
  <c r="BK215" i="8"/>
  <c r="J215" i="8"/>
  <c r="J75" i="8" s="1"/>
  <c r="P232" i="8"/>
  <c r="R97" i="9"/>
  <c r="R126" i="9"/>
  <c r="P165" i="9"/>
  <c r="P181" i="9"/>
  <c r="P95" i="9" s="1"/>
  <c r="AU64" i="1" s="1"/>
  <c r="T102" i="10"/>
  <c r="T169" i="10"/>
  <c r="R184" i="10"/>
  <c r="R240" i="10"/>
  <c r="T249" i="10"/>
  <c r="BK270" i="10"/>
  <c r="J270" i="10" s="1"/>
  <c r="J77" i="10" s="1"/>
  <c r="BK154" i="11"/>
  <c r="J154" i="11"/>
  <c r="J67" i="11" s="1"/>
  <c r="BK200" i="11"/>
  <c r="J200" i="11" s="1"/>
  <c r="J71" i="11" s="1"/>
  <c r="P249" i="11"/>
  <c r="T258" i="11"/>
  <c r="R270" i="11"/>
  <c r="BK154" i="12"/>
  <c r="J154" i="12" s="1"/>
  <c r="J67" i="12"/>
  <c r="BK184" i="12"/>
  <c r="J184" i="12"/>
  <c r="J69" i="12" s="1"/>
  <c r="R240" i="12"/>
  <c r="R258" i="12"/>
  <c r="T275" i="12"/>
  <c r="T128" i="2"/>
  <c r="T152" i="2"/>
  <c r="T164" i="2"/>
  <c r="BK122" i="3"/>
  <c r="J122" i="3" s="1"/>
  <c r="J66" i="3"/>
  <c r="T164" i="3"/>
  <c r="T198" i="3"/>
  <c r="T252" i="3"/>
  <c r="P104" i="4"/>
  <c r="BK135" i="4"/>
  <c r="J135" i="4"/>
  <c r="J67" i="4" s="1"/>
  <c r="BK165" i="4"/>
  <c r="J165" i="4" s="1"/>
  <c r="J71" i="4"/>
  <c r="BK199" i="4"/>
  <c r="J199" i="4"/>
  <c r="J73" i="4" s="1"/>
  <c r="T225" i="4"/>
  <c r="T248" i="4"/>
  <c r="R133" i="5"/>
  <c r="R173" i="5"/>
  <c r="T191" i="5"/>
  <c r="T213" i="5"/>
  <c r="T259" i="5"/>
  <c r="P97" i="6"/>
  <c r="BK124" i="6"/>
  <c r="J124" i="6" s="1"/>
  <c r="J70" i="6"/>
  <c r="R154" i="6"/>
  <c r="BK126" i="9"/>
  <c r="J126" i="9" s="1"/>
  <c r="J66" i="9" s="1"/>
  <c r="R165" i="9"/>
  <c r="P175" i="9"/>
  <c r="P154" i="10"/>
  <c r="R200" i="10"/>
  <c r="R249" i="10"/>
  <c r="P270" i="10"/>
  <c r="T102" i="11"/>
  <c r="P169" i="11"/>
  <c r="P184" i="11"/>
  <c r="P240" i="11"/>
  <c r="P258" i="11"/>
  <c r="BK275" i="11"/>
  <c r="J275" i="11" s="1"/>
  <c r="J78" i="11"/>
  <c r="BK102" i="12"/>
  <c r="J102" i="12"/>
  <c r="J65" i="12" s="1"/>
  <c r="R169" i="12"/>
  <c r="R184" i="12"/>
  <c r="P240" i="12"/>
  <c r="P258" i="12"/>
  <c r="P275" i="12"/>
  <c r="T100" i="2"/>
  <c r="R119" i="2"/>
  <c r="P169" i="2"/>
  <c r="P104" i="3"/>
  <c r="R122" i="3"/>
  <c r="R158" i="3"/>
  <c r="R176" i="3"/>
  <c r="P224" i="3"/>
  <c r="P247" i="3"/>
  <c r="R104" i="4"/>
  <c r="R123" i="4"/>
  <c r="T165" i="4"/>
  <c r="T177" i="4"/>
  <c r="BK253" i="4"/>
  <c r="J253" i="4" s="1"/>
  <c r="J76" i="4"/>
  <c r="R114" i="5"/>
  <c r="R104" i="5"/>
  <c r="R149" i="5"/>
  <c r="P191" i="5"/>
  <c r="P231" i="5"/>
  <c r="R254" i="5"/>
  <c r="BK97" i="6"/>
  <c r="J97" i="6"/>
  <c r="J65" i="6" s="1"/>
  <c r="P141" i="6"/>
  <c r="P179" i="6"/>
  <c r="P98" i="7"/>
  <c r="BK126" i="7"/>
  <c r="J126" i="7"/>
  <c r="J67" i="7" s="1"/>
  <c r="T144" i="7"/>
  <c r="P178" i="7"/>
  <c r="BK115" i="8"/>
  <c r="J115" i="8" s="1"/>
  <c r="J66" i="8" s="1"/>
  <c r="T124" i="8"/>
  <c r="BK174" i="8"/>
  <c r="J174" i="8" s="1"/>
  <c r="J73" i="8"/>
  <c r="T198" i="8"/>
  <c r="T215" i="8"/>
  <c r="T138" i="8" s="1"/>
  <c r="P140" i="9"/>
  <c r="R181" i="9"/>
  <c r="T154" i="10"/>
  <c r="BK184" i="10"/>
  <c r="J184" i="10" s="1"/>
  <c r="J69" i="10" s="1"/>
  <c r="BK240" i="10"/>
  <c r="J240" i="10"/>
  <c r="J73" i="10" s="1"/>
  <c r="T258" i="10"/>
  <c r="P275" i="10"/>
  <c r="BK102" i="11"/>
  <c r="J102" i="11" s="1"/>
  <c r="J65" i="11" s="1"/>
  <c r="T169" i="11"/>
  <c r="T184" i="11"/>
  <c r="T240" i="11"/>
  <c r="T270" i="11"/>
  <c r="R102" i="12"/>
  <c r="T169" i="12"/>
  <c r="P184" i="12"/>
  <c r="T240" i="12"/>
  <c r="T258" i="12"/>
  <c r="P270" i="12"/>
  <c r="BK100" i="2"/>
  <c r="J100" i="2"/>
  <c r="J65" i="2" s="1"/>
  <c r="BK119" i="2"/>
  <c r="J119" i="2" s="1"/>
  <c r="J66" i="2" s="1"/>
  <c r="BK152" i="2"/>
  <c r="J152" i="2"/>
  <c r="J70" i="2" s="1"/>
  <c r="R164" i="2"/>
  <c r="P134" i="3"/>
  <c r="BK164" i="3"/>
  <c r="J164" i="3" s="1"/>
  <c r="J71" i="3" s="1"/>
  <c r="BK198" i="3"/>
  <c r="J198" i="3"/>
  <c r="J73" i="3" s="1"/>
  <c r="BK252" i="3"/>
  <c r="J252" i="3" s="1"/>
  <c r="J76" i="3" s="1"/>
  <c r="BK104" i="4"/>
  <c r="J104" i="4"/>
  <c r="J65" i="4" s="1"/>
  <c r="P123" i="4"/>
  <c r="P159" i="4"/>
  <c r="P177" i="4"/>
  <c r="P225" i="4"/>
  <c r="P248" i="4"/>
  <c r="T114" i="5"/>
  <c r="T104" i="5"/>
  <c r="P149" i="5"/>
  <c r="BK191" i="5"/>
  <c r="J191" i="5" s="1"/>
  <c r="J73" i="5" s="1"/>
  <c r="R231" i="5"/>
  <c r="T254" i="5"/>
  <c r="BK106" i="6"/>
  <c r="J106" i="6"/>
  <c r="J66" i="6" s="1"/>
  <c r="T141" i="6"/>
  <c r="T179" i="6"/>
  <c r="R98" i="7"/>
  <c r="R126" i="7"/>
  <c r="T159" i="7"/>
  <c r="T201" i="7"/>
  <c r="BK124" i="8"/>
  <c r="J124" i="8" s="1"/>
  <c r="J67" i="8" s="1"/>
  <c r="T145" i="8"/>
  <c r="P198" i="8"/>
  <c r="R215" i="8"/>
  <c r="BK97" i="9"/>
  <c r="J97" i="9"/>
  <c r="J65" i="9" s="1"/>
  <c r="T140" i="9"/>
  <c r="T175" i="9"/>
  <c r="P102" i="10"/>
  <c r="P169" i="10"/>
  <c r="BK200" i="10"/>
  <c r="J200" i="10" s="1"/>
  <c r="J71" i="10" s="1"/>
  <c r="BK249" i="10"/>
  <c r="J249" i="10"/>
  <c r="J74" i="10" s="1"/>
  <c r="R270" i="10"/>
  <c r="R154" i="11"/>
  <c r="R200" i="11"/>
  <c r="R249" i="11"/>
  <c r="P275" i="11"/>
  <c r="R154" i="12"/>
  <c r="R200" i="12"/>
  <c r="T249" i="12"/>
  <c r="T270" i="12"/>
  <c r="P87" i="13"/>
  <c r="P86" i="13"/>
  <c r="P85" i="13" s="1"/>
  <c r="AU68" i="1" s="1"/>
  <c r="P100" i="2"/>
  <c r="T119" i="2"/>
  <c r="P152" i="2"/>
  <c r="BK164" i="2"/>
  <c r="J164" i="2" s="1"/>
  <c r="J71" i="2"/>
  <c r="R104" i="3"/>
  <c r="P122" i="3"/>
  <c r="BK158" i="3"/>
  <c r="J158" i="3"/>
  <c r="J70" i="3" s="1"/>
  <c r="R164" i="3"/>
  <c r="P198" i="3"/>
  <c r="R252" i="3"/>
  <c r="T135" i="4"/>
  <c r="R165" i="4"/>
  <c r="R177" i="4"/>
  <c r="R225" i="4"/>
  <c r="R248" i="4"/>
  <c r="BK133" i="5"/>
  <c r="J133" i="5" s="1"/>
  <c r="J67" i="5"/>
  <c r="T173" i="5"/>
  <c r="T179" i="5"/>
  <c r="BK231" i="5"/>
  <c r="J231" i="5"/>
  <c r="J75" i="5" s="1"/>
  <c r="BK254" i="5"/>
  <c r="J254" i="5" s="1"/>
  <c r="J76" i="5"/>
  <c r="R106" i="6"/>
  <c r="R124" i="6"/>
  <c r="R120" i="6" s="1"/>
  <c r="T154" i="6"/>
  <c r="T98" i="7"/>
  <c r="T126" i="7"/>
  <c r="P159" i="7"/>
  <c r="BK201" i="7"/>
  <c r="J201" i="7" s="1"/>
  <c r="J74" i="7"/>
  <c r="BK100" i="8"/>
  <c r="R115" i="8"/>
  <c r="P174" i="8"/>
  <c r="R232" i="8"/>
  <c r="P126" i="9"/>
  <c r="T165" i="9"/>
  <c r="R175" i="9"/>
  <c r="R102" i="10"/>
  <c r="BK169" i="10"/>
  <c r="J169" i="10"/>
  <c r="J68" i="10" s="1"/>
  <c r="T184" i="10"/>
  <c r="T240" i="10"/>
  <c r="BK258" i="10"/>
  <c r="J258" i="10" s="1"/>
  <c r="J75" i="10"/>
  <c r="T275" i="10"/>
  <c r="BK169" i="11"/>
  <c r="J169" i="11" s="1"/>
  <c r="J68" i="11" s="1"/>
  <c r="P200" i="11"/>
  <c r="BK249" i="11"/>
  <c r="J249" i="11" s="1"/>
  <c r="J74" i="11"/>
  <c r="T275" i="11"/>
  <c r="T102" i="12"/>
  <c r="P169" i="12"/>
  <c r="P200" i="12"/>
  <c r="BK249" i="12"/>
  <c r="J249" i="12"/>
  <c r="J74" i="12" s="1"/>
  <c r="R275" i="12"/>
  <c r="R87" i="13"/>
  <c r="R86" i="13"/>
  <c r="R85" i="13" s="1"/>
  <c r="R100" i="2"/>
  <c r="R99" i="2" s="1"/>
  <c r="P119" i="2"/>
  <c r="T169" i="2"/>
  <c r="R134" i="3"/>
  <c r="P164" i="3"/>
  <c r="R198" i="3"/>
  <c r="P252" i="3"/>
  <c r="R135" i="4"/>
  <c r="T159" i="4"/>
  <c r="P199" i="4"/>
  <c r="P253" i="4"/>
  <c r="P133" i="5"/>
  <c r="P179" i="5"/>
  <c r="BK213" i="5"/>
  <c r="J213" i="5"/>
  <c r="J74" i="5" s="1"/>
  <c r="BK259" i="5"/>
  <c r="J259" i="5" s="1"/>
  <c r="J77" i="5" s="1"/>
  <c r="R97" i="6"/>
  <c r="R96" i="6"/>
  <c r="BK141" i="6"/>
  <c r="J141" i="6"/>
  <c r="J71" i="6" s="1"/>
  <c r="BK179" i="6"/>
  <c r="J179" i="6" s="1"/>
  <c r="J73" i="6" s="1"/>
  <c r="T105" i="7"/>
  <c r="T97" i="7"/>
  <c r="R144" i="7"/>
  <c r="R178" i="7"/>
  <c r="P115" i="8"/>
  <c r="P145" i="8"/>
  <c r="BK198" i="8"/>
  <c r="J198" i="8"/>
  <c r="J74" i="8" s="1"/>
  <c r="BK232" i="8"/>
  <c r="J232" i="8" s="1"/>
  <c r="J76" i="8" s="1"/>
  <c r="P97" i="9"/>
  <c r="R140" i="9"/>
  <c r="T181" i="9"/>
  <c r="BK154" i="10"/>
  <c r="J154" i="10" s="1"/>
  <c r="J67" i="10" s="1"/>
  <c r="T200" i="10"/>
  <c r="P249" i="10"/>
  <c r="T270" i="10"/>
  <c r="P154" i="11"/>
  <c r="T200" i="11"/>
  <c r="T249" i="11"/>
  <c r="R275" i="11"/>
  <c r="T154" i="12"/>
  <c r="BK200" i="12"/>
  <c r="J200" i="12"/>
  <c r="J71" i="12" s="1"/>
  <c r="P249" i="12"/>
  <c r="R270" i="12"/>
  <c r="T87" i="13"/>
  <c r="T86" i="13" s="1"/>
  <c r="T85" i="13" s="1"/>
  <c r="BK128" i="2"/>
  <c r="J128" i="2"/>
  <c r="J67" i="2" s="1"/>
  <c r="R152" i="2"/>
  <c r="R151" i="2" s="1"/>
  <c r="P164" i="2"/>
  <c r="T134" i="3"/>
  <c r="BK176" i="3"/>
  <c r="J176" i="3" s="1"/>
  <c r="J72" i="3"/>
  <c r="BK224" i="3"/>
  <c r="J224" i="3"/>
  <c r="J74" i="3" s="1"/>
  <c r="BK247" i="3"/>
  <c r="J247" i="3" s="1"/>
  <c r="J75" i="3"/>
  <c r="BK123" i="4"/>
  <c r="J123" i="4"/>
  <c r="J66" i="4" s="1"/>
  <c r="BK159" i="4"/>
  <c r="BK177" i="4"/>
  <c r="J177" i="4"/>
  <c r="J72" i="4" s="1"/>
  <c r="BK225" i="4"/>
  <c r="J225" i="4" s="1"/>
  <c r="J74" i="4" s="1"/>
  <c r="BK248" i="4"/>
  <c r="J248" i="4"/>
  <c r="J75" i="4" s="1"/>
  <c r="BK114" i="5"/>
  <c r="J114" i="5" s="1"/>
  <c r="J66" i="5" s="1"/>
  <c r="BK149" i="5"/>
  <c r="J149" i="5"/>
  <c r="J68" i="5" s="1"/>
  <c r="BK173" i="5"/>
  <c r="J173" i="5" s="1"/>
  <c r="J71" i="5" s="1"/>
  <c r="R179" i="5"/>
  <c r="R213" i="5"/>
  <c r="R259" i="5"/>
  <c r="P106" i="6"/>
  <c r="P124" i="6"/>
  <c r="P120" i="6" s="1"/>
  <c r="BK154" i="6"/>
  <c r="J154" i="6" s="1"/>
  <c r="J72" i="6" s="1"/>
  <c r="P105" i="7"/>
  <c r="BK144" i="7"/>
  <c r="J144" i="7" s="1"/>
  <c r="J71" i="7" s="1"/>
  <c r="BK178" i="7"/>
  <c r="J178" i="7"/>
  <c r="J73" i="7" s="1"/>
  <c r="P201" i="7"/>
  <c r="R100" i="8"/>
  <c r="R124" i="8"/>
  <c r="R145" i="8"/>
  <c r="R138" i="8"/>
  <c r="R198" i="8"/>
  <c r="P215" i="8"/>
  <c r="T97" i="9"/>
  <c r="T95" i="9"/>
  <c r="T126" i="9"/>
  <c r="BK165" i="9"/>
  <c r="J165" i="9" s="1"/>
  <c r="J69" i="9" s="1"/>
  <c r="BK175" i="9"/>
  <c r="J175" i="9"/>
  <c r="J71" i="9" s="1"/>
  <c r="BK102" i="10"/>
  <c r="J102" i="10" s="1"/>
  <c r="R169" i="10"/>
  <c r="P184" i="10"/>
  <c r="P240" i="10"/>
  <c r="R258" i="10"/>
  <c r="R275" i="10"/>
  <c r="P102" i="11"/>
  <c r="P100" i="11" s="1"/>
  <c r="AU66" i="1" s="1"/>
  <c r="T154" i="11"/>
  <c r="BK184" i="11"/>
  <c r="J184" i="11" s="1"/>
  <c r="J69" i="11" s="1"/>
  <c r="R240" i="11"/>
  <c r="R258" i="11"/>
  <c r="BK270" i="11"/>
  <c r="J270" i="11"/>
  <c r="J77" i="11" s="1"/>
  <c r="P102" i="12"/>
  <c r="P100" i="12" s="1"/>
  <c r="AU67" i="1" s="1"/>
  <c r="BK169" i="12"/>
  <c r="J169" i="12"/>
  <c r="J68" i="12" s="1"/>
  <c r="T184" i="12"/>
  <c r="BK240" i="12"/>
  <c r="J240" i="12"/>
  <c r="J73" i="12" s="1"/>
  <c r="BK258" i="12"/>
  <c r="J258" i="12" s="1"/>
  <c r="J75" i="12" s="1"/>
  <c r="BK270" i="12"/>
  <c r="J270" i="12"/>
  <c r="J77" i="12" s="1"/>
  <c r="BK87" i="13"/>
  <c r="J87" i="13" s="1"/>
  <c r="J61" i="13" s="1"/>
  <c r="BK172" i="9"/>
  <c r="J172" i="9"/>
  <c r="J70" i="9" s="1"/>
  <c r="BK289" i="4"/>
  <c r="BK291" i="5"/>
  <c r="J291" i="5"/>
  <c r="J78" i="5" s="1"/>
  <c r="BK139" i="8"/>
  <c r="BK194" i="2"/>
  <c r="J194" i="2"/>
  <c r="J73" i="2" s="1"/>
  <c r="BK153" i="3"/>
  <c r="J153" i="3" s="1"/>
  <c r="J68" i="3" s="1"/>
  <c r="BK117" i="6"/>
  <c r="J117" i="6"/>
  <c r="J67" i="6" s="1"/>
  <c r="BK292" i="3"/>
  <c r="J292" i="3" s="1"/>
  <c r="J80" i="3" s="1"/>
  <c r="BK299" i="5"/>
  <c r="J299" i="5"/>
  <c r="J81" i="5" s="1"/>
  <c r="BK142" i="8"/>
  <c r="J142" i="8" s="1"/>
  <c r="J71" i="8" s="1"/>
  <c r="BK267" i="11"/>
  <c r="J267" i="11"/>
  <c r="J76" i="11" s="1"/>
  <c r="BK288" i="3"/>
  <c r="BK287" i="3" s="1"/>
  <c r="J287" i="3" s="1"/>
  <c r="J78" i="3" s="1"/>
  <c r="BK198" i="2"/>
  <c r="J198" i="2" s="1"/>
  <c r="J75" i="2" s="1"/>
  <c r="BK105" i="5"/>
  <c r="J105" i="5"/>
  <c r="J65" i="5" s="1"/>
  <c r="BK168" i="5"/>
  <c r="J168" i="5" s="1"/>
  <c r="J69" i="5" s="1"/>
  <c r="BK141" i="7"/>
  <c r="BK140" i="7"/>
  <c r="J140" i="7" s="1"/>
  <c r="J69" i="7" s="1"/>
  <c r="BK267" i="12"/>
  <c r="J267" i="12"/>
  <c r="J76" i="12" s="1"/>
  <c r="BK147" i="2"/>
  <c r="J147" i="2" s="1"/>
  <c r="J68" i="2" s="1"/>
  <c r="BK202" i="2"/>
  <c r="J202" i="2"/>
  <c r="J76" i="2" s="1"/>
  <c r="BK295" i="5"/>
  <c r="BK294" i="5" s="1"/>
  <c r="J294" i="5" s="1"/>
  <c r="J79" i="5" s="1"/>
  <c r="BK121" i="6"/>
  <c r="J121" i="6" s="1"/>
  <c r="J69" i="6" s="1"/>
  <c r="BK135" i="8"/>
  <c r="J135" i="8"/>
  <c r="J68" i="8" s="1"/>
  <c r="BK267" i="10"/>
  <c r="J267" i="10" s="1"/>
  <c r="J76" i="10" s="1"/>
  <c r="BK284" i="3"/>
  <c r="J284" i="3"/>
  <c r="J77" i="3" s="1"/>
  <c r="BK154" i="4"/>
  <c r="J154" i="4" s="1"/>
  <c r="J68" i="4" s="1"/>
  <c r="BK285" i="4"/>
  <c r="J285" i="4"/>
  <c r="J77" i="4" s="1"/>
  <c r="BK293" i="4"/>
  <c r="J293" i="4" s="1"/>
  <c r="J80" i="4" s="1"/>
  <c r="BK137" i="7"/>
  <c r="J137" i="7"/>
  <c r="J68" i="7" s="1"/>
  <c r="BK282" i="13"/>
  <c r="J282" i="13" s="1"/>
  <c r="J62" i="13" s="1"/>
  <c r="BK289" i="13"/>
  <c r="J289" i="13"/>
  <c r="J64" i="13" s="1"/>
  <c r="BK293" i="13"/>
  <c r="J293" i="13" s="1"/>
  <c r="J65" i="13" s="1"/>
  <c r="E48" i="13"/>
  <c r="BF91" i="13"/>
  <c r="BF115" i="13"/>
  <c r="BF158" i="13"/>
  <c r="J54" i="13"/>
  <c r="BF94" i="13"/>
  <c r="BF164" i="13"/>
  <c r="BF167" i="13"/>
  <c r="BF225" i="13"/>
  <c r="BF245" i="13"/>
  <c r="BF253" i="13"/>
  <c r="BF273" i="13"/>
  <c r="BF290" i="13"/>
  <c r="J52" i="13"/>
  <c r="J55" i="13"/>
  <c r="BF100" i="13"/>
  <c r="BF105" i="13"/>
  <c r="BF145" i="13"/>
  <c r="BF191" i="13"/>
  <c r="BF211" i="13"/>
  <c r="BF217" i="13"/>
  <c r="BF220" i="13"/>
  <c r="BF256" i="13"/>
  <c r="BF258" i="13"/>
  <c r="F55" i="13"/>
  <c r="BF173" i="13"/>
  <c r="BF176" i="13"/>
  <c r="BF198" i="13"/>
  <c r="BF261" i="13"/>
  <c r="BF279" i="13"/>
  <c r="BF184" i="13"/>
  <c r="BF240" i="13"/>
  <c r="BF263" i="13"/>
  <c r="BF283" i="13"/>
  <c r="BF88" i="13"/>
  <c r="BF110" i="13"/>
  <c r="BF139" i="13"/>
  <c r="BF152" i="13"/>
  <c r="BF170" i="13"/>
  <c r="BF204" i="13"/>
  <c r="BF120" i="13"/>
  <c r="BF125" i="13"/>
  <c r="BF161" i="13"/>
  <c r="BF235" i="13"/>
  <c r="BF276" i="13"/>
  <c r="BF294" i="13"/>
  <c r="BF97" i="13"/>
  <c r="BF132" i="13"/>
  <c r="BF230" i="13"/>
  <c r="BF248" i="13"/>
  <c r="BF251" i="13"/>
  <c r="BF268" i="13"/>
  <c r="E50" i="12"/>
  <c r="BF117" i="12"/>
  <c r="BF119" i="12"/>
  <c r="BF127" i="12"/>
  <c r="BF129" i="12"/>
  <c r="BF139" i="12"/>
  <c r="BF143" i="12"/>
  <c r="BF155" i="12"/>
  <c r="BF193" i="12"/>
  <c r="BF235" i="12"/>
  <c r="BF241" i="12"/>
  <c r="F59" i="12"/>
  <c r="BF113" i="12"/>
  <c r="BF151" i="12"/>
  <c r="BF189" i="12"/>
  <c r="BF195" i="12"/>
  <c r="BF207" i="12"/>
  <c r="BF211" i="12"/>
  <c r="BF225" i="12"/>
  <c r="BF231" i="12"/>
  <c r="BF233" i="12"/>
  <c r="BF252" i="12"/>
  <c r="J94" i="12"/>
  <c r="BF103" i="12"/>
  <c r="BF107" i="12"/>
  <c r="BF161" i="12"/>
  <c r="BF163" i="12"/>
  <c r="BF176" i="12"/>
  <c r="BF205" i="12"/>
  <c r="BF221" i="12"/>
  <c r="BF223" i="12"/>
  <c r="BF229" i="12"/>
  <c r="BF263" i="12"/>
  <c r="BF268" i="12"/>
  <c r="BF276" i="12"/>
  <c r="BF135" i="12"/>
  <c r="BF159" i="12"/>
  <c r="BF180" i="12"/>
  <c r="J59" i="12"/>
  <c r="J96" i="12"/>
  <c r="BF131" i="12"/>
  <c r="BF167" i="12"/>
  <c r="BF197" i="12"/>
  <c r="BF201" i="12"/>
  <c r="BF227" i="12"/>
  <c r="BF237" i="12"/>
  <c r="BF247" i="12"/>
  <c r="BF259" i="12"/>
  <c r="BF273" i="12"/>
  <c r="BF280" i="12"/>
  <c r="BF105" i="12"/>
  <c r="BF115" i="12"/>
  <c r="BF147" i="12"/>
  <c r="BF149" i="12"/>
  <c r="BF172" i="12"/>
  <c r="BF187" i="12"/>
  <c r="BF213" i="12"/>
  <c r="BF254" i="12"/>
  <c r="BF278" i="12"/>
  <c r="BF284" i="12"/>
  <c r="BF109" i="12"/>
  <c r="BF123" i="12"/>
  <c r="BF125" i="12"/>
  <c r="BF133" i="12"/>
  <c r="BF137" i="12"/>
  <c r="BF141" i="12"/>
  <c r="BF157" i="12"/>
  <c r="BF165" i="12"/>
  <c r="BF170" i="12"/>
  <c r="BF174" i="12"/>
  <c r="BF182" i="12"/>
  <c r="BF185" i="12"/>
  <c r="BF203" i="12"/>
  <c r="BF209" i="12"/>
  <c r="BF215" i="12"/>
  <c r="BF219" i="12"/>
  <c r="BF243" i="12"/>
  <c r="BF245" i="12"/>
  <c r="BF250" i="12"/>
  <c r="BF256" i="12"/>
  <c r="BF261" i="12"/>
  <c r="BF271" i="12"/>
  <c r="BF282" i="12"/>
  <c r="BF111" i="12"/>
  <c r="BF121" i="12"/>
  <c r="BF145" i="12"/>
  <c r="BF178" i="12"/>
  <c r="BF191" i="12"/>
  <c r="BF217" i="12"/>
  <c r="BF265" i="12"/>
  <c r="J59" i="11"/>
  <c r="BF107" i="11"/>
  <c r="BF113" i="11"/>
  <c r="BF141" i="11"/>
  <c r="BF159" i="11"/>
  <c r="BF170" i="11"/>
  <c r="BF176" i="11"/>
  <c r="BF211" i="11"/>
  <c r="BF215" i="11"/>
  <c r="BF217" i="11"/>
  <c r="BF241" i="11"/>
  <c r="BF245" i="11"/>
  <c r="BF265" i="11"/>
  <c r="BF278" i="11"/>
  <c r="BF282" i="11"/>
  <c r="BF284" i="11"/>
  <c r="J65" i="10"/>
  <c r="BF103" i="11"/>
  <c r="BF105" i="11"/>
  <c r="BF123" i="11"/>
  <c r="BF131" i="11"/>
  <c r="BF135" i="11"/>
  <c r="BF189" i="11"/>
  <c r="BF237" i="11"/>
  <c r="BF243" i="11"/>
  <c r="BF247" i="11"/>
  <c r="BF280" i="11"/>
  <c r="E50" i="11"/>
  <c r="BF127" i="11"/>
  <c r="BF155" i="11"/>
  <c r="BF161" i="11"/>
  <c r="BF178" i="11"/>
  <c r="BF191" i="11"/>
  <c r="BF203" i="11"/>
  <c r="BF207" i="11"/>
  <c r="BF219" i="11"/>
  <c r="BF235" i="11"/>
  <c r="BF261" i="11"/>
  <c r="BF263" i="11"/>
  <c r="BF268" i="11"/>
  <c r="F59" i="11"/>
  <c r="J96" i="11"/>
  <c r="BF149" i="11"/>
  <c r="BF163" i="11"/>
  <c r="BF187" i="11"/>
  <c r="BF213" i="11"/>
  <c r="BF252" i="11"/>
  <c r="BF254" i="11"/>
  <c r="BF259" i="11"/>
  <c r="BF273" i="11"/>
  <c r="J94" i="11"/>
  <c r="BF109" i="11"/>
  <c r="BF121" i="11"/>
  <c r="BF125" i="11"/>
  <c r="BF137" i="11"/>
  <c r="BF143" i="11"/>
  <c r="BF172" i="11"/>
  <c r="BF180" i="11"/>
  <c r="BF182" i="11"/>
  <c r="BF185" i="11"/>
  <c r="BF223" i="11"/>
  <c r="BF225" i="11"/>
  <c r="BF229" i="11"/>
  <c r="BF250" i="11"/>
  <c r="BF133" i="11"/>
  <c r="BF147" i="11"/>
  <c r="BF151" i="11"/>
  <c r="BF174" i="11"/>
  <c r="BF201" i="11"/>
  <c r="BF209" i="11"/>
  <c r="BF227" i="11"/>
  <c r="BF231" i="11"/>
  <c r="BF233" i="11"/>
  <c r="BF276" i="11"/>
  <c r="BF115" i="11"/>
  <c r="BF117" i="11"/>
  <c r="BF119" i="11"/>
  <c r="BF129" i="11"/>
  <c r="BF139" i="11"/>
  <c r="BF165" i="11"/>
  <c r="BF195" i="11"/>
  <c r="BF221" i="11"/>
  <c r="BF256" i="11"/>
  <c r="BF111" i="11"/>
  <c r="BF145" i="11"/>
  <c r="BF157" i="11"/>
  <c r="BF167" i="11"/>
  <c r="BF193" i="11"/>
  <c r="BF197" i="11"/>
  <c r="BF205" i="11"/>
  <c r="BF271" i="11"/>
  <c r="J94" i="10"/>
  <c r="BF103" i="10"/>
  <c r="BF107" i="10"/>
  <c r="BF123" i="10"/>
  <c r="BF151" i="10"/>
  <c r="BF197" i="10"/>
  <c r="BF276" i="10"/>
  <c r="BF284" i="10"/>
  <c r="J58" i="10"/>
  <c r="F97" i="10"/>
  <c r="BF121" i="10"/>
  <c r="BF125" i="10"/>
  <c r="BF147" i="10"/>
  <c r="BF163" i="10"/>
  <c r="BF182" i="10"/>
  <c r="BF191" i="10"/>
  <c r="BF207" i="10"/>
  <c r="BF241" i="10"/>
  <c r="BF247" i="10"/>
  <c r="BF271" i="10"/>
  <c r="BF105" i="10"/>
  <c r="BF137" i="10"/>
  <c r="BF149" i="10"/>
  <c r="BF170" i="10"/>
  <c r="BF180" i="10"/>
  <c r="BF193" i="10"/>
  <c r="BF223" i="10"/>
  <c r="BF243" i="10"/>
  <c r="BF265" i="10"/>
  <c r="BF129" i="10"/>
  <c r="BF135" i="10"/>
  <c r="BF143" i="10"/>
  <c r="BF157" i="10"/>
  <c r="BF172" i="10"/>
  <c r="BF176" i="10"/>
  <c r="BF189" i="10"/>
  <c r="BF201" i="10"/>
  <c r="BF211" i="10"/>
  <c r="BF217" i="10"/>
  <c r="BF221" i="10"/>
  <c r="BF231" i="10"/>
  <c r="BF261" i="10"/>
  <c r="BF263" i="10"/>
  <c r="BF268" i="10"/>
  <c r="BF273" i="10"/>
  <c r="BF113" i="10"/>
  <c r="BF127" i="10"/>
  <c r="BF145" i="10"/>
  <c r="BF165" i="10"/>
  <c r="BF185" i="10"/>
  <c r="BF203" i="10"/>
  <c r="BF209" i="10"/>
  <c r="BF213" i="10"/>
  <c r="BF245" i="10"/>
  <c r="BF250" i="10"/>
  <c r="BF252" i="10"/>
  <c r="BF254" i="10"/>
  <c r="BF256" i="10"/>
  <c r="BF278" i="10"/>
  <c r="J97" i="10"/>
  <c r="BF109" i="10"/>
  <c r="BF155" i="10"/>
  <c r="BF161" i="10"/>
  <c r="BF205" i="10"/>
  <c r="BF215" i="10"/>
  <c r="BF219" i="10"/>
  <c r="BF225" i="10"/>
  <c r="BF227" i="10"/>
  <c r="BF229" i="10"/>
  <c r="BF233" i="10"/>
  <c r="BF235" i="10"/>
  <c r="BF259" i="10"/>
  <c r="E50" i="10"/>
  <c r="BF111" i="10"/>
  <c r="BF115" i="10"/>
  <c r="BF117" i="10"/>
  <c r="BF119" i="10"/>
  <c r="BF178" i="10"/>
  <c r="BF187" i="10"/>
  <c r="BF237" i="10"/>
  <c r="BF131" i="10"/>
  <c r="BF133" i="10"/>
  <c r="BF139" i="10"/>
  <c r="BF141" i="10"/>
  <c r="BF159" i="10"/>
  <c r="BF167" i="10"/>
  <c r="BF174" i="10"/>
  <c r="BF195" i="10"/>
  <c r="BF280" i="10"/>
  <c r="BF282" i="10"/>
  <c r="J100" i="8"/>
  <c r="J65" i="8" s="1"/>
  <c r="J59" i="9"/>
  <c r="BF120" i="9"/>
  <c r="BF127" i="9"/>
  <c r="E83" i="9"/>
  <c r="BF102" i="9"/>
  <c r="BF110" i="9"/>
  <c r="BF133" i="9"/>
  <c r="BF178" i="9"/>
  <c r="F59" i="9"/>
  <c r="BF104" i="9"/>
  <c r="BF108" i="9"/>
  <c r="BF157" i="9"/>
  <c r="BF159" i="9"/>
  <c r="BF163" i="9"/>
  <c r="J139" i="8"/>
  <c r="J70" i="8" s="1"/>
  <c r="J58" i="9"/>
  <c r="BF116" i="9"/>
  <c r="BF118" i="9"/>
  <c r="BF135" i="9"/>
  <c r="BF155" i="9"/>
  <c r="BF176" i="9"/>
  <c r="BF188" i="9"/>
  <c r="J89" i="9"/>
  <c r="BF112" i="9"/>
  <c r="BF173" i="9"/>
  <c r="BF98" i="9"/>
  <c r="BF106" i="9"/>
  <c r="BF122" i="9"/>
  <c r="BF129" i="9"/>
  <c r="BF145" i="9"/>
  <c r="BF147" i="9"/>
  <c r="BF161" i="9"/>
  <c r="BF170" i="9"/>
  <c r="BF182" i="9"/>
  <c r="BF186" i="9"/>
  <c r="BF100" i="9"/>
  <c r="BF137" i="9"/>
  <c r="BF141" i="9"/>
  <c r="BF143" i="9"/>
  <c r="BF149" i="9"/>
  <c r="BF166" i="9"/>
  <c r="BF168" i="9"/>
  <c r="BF114" i="9"/>
  <c r="BF124" i="9"/>
  <c r="BF131" i="9"/>
  <c r="BF151" i="9"/>
  <c r="BF153" i="9"/>
  <c r="BF184" i="9"/>
  <c r="BF190" i="9"/>
  <c r="J98" i="7"/>
  <c r="J65" i="7" s="1"/>
  <c r="J141" i="7"/>
  <c r="J70" i="7" s="1"/>
  <c r="E50" i="8"/>
  <c r="BF127" i="8"/>
  <c r="BF129" i="8"/>
  <c r="BF152" i="8"/>
  <c r="BF182" i="8"/>
  <c r="BF184" i="8"/>
  <c r="BF196" i="8"/>
  <c r="BF230" i="8"/>
  <c r="J58" i="8"/>
  <c r="BF103" i="8"/>
  <c r="BF136" i="8"/>
  <c r="BF239" i="8"/>
  <c r="BF243" i="8"/>
  <c r="J59" i="8"/>
  <c r="BF107" i="8"/>
  <c r="BF150" i="8"/>
  <c r="BF156" i="8"/>
  <c r="BF162" i="8"/>
  <c r="BF190" i="8"/>
  <c r="BF209" i="8"/>
  <c r="BF220" i="8"/>
  <c r="BF233" i="8"/>
  <c r="F59" i="8"/>
  <c r="BF101" i="8"/>
  <c r="BF111" i="8"/>
  <c r="BF116" i="8"/>
  <c r="BF133" i="8"/>
  <c r="BF180" i="8"/>
  <c r="BF199" i="8"/>
  <c r="BF203" i="8"/>
  <c r="BF205" i="8"/>
  <c r="BF237" i="8"/>
  <c r="BF146" i="8"/>
  <c r="BF166" i="8"/>
  <c r="BF188" i="8"/>
  <c r="BF194" i="8"/>
  <c r="BF216" i="8"/>
  <c r="BF228" i="8"/>
  <c r="J56" i="8"/>
  <c r="BF118" i="8"/>
  <c r="BF140" i="8"/>
  <c r="BF143" i="8"/>
  <c r="BF168" i="8"/>
  <c r="BF175" i="8"/>
  <c r="BF207" i="8"/>
  <c r="BF211" i="8"/>
  <c r="F58" i="8"/>
  <c r="BF120" i="8"/>
  <c r="BF125" i="8"/>
  <c r="BF172" i="8"/>
  <c r="BF224" i="8"/>
  <c r="BF158" i="8"/>
  <c r="BF192" i="8"/>
  <c r="BF213" i="8"/>
  <c r="F59" i="7"/>
  <c r="BE122" i="7"/>
  <c r="BE138" i="7"/>
  <c r="BE176" i="7"/>
  <c r="F58" i="7"/>
  <c r="BE145" i="7"/>
  <c r="BE166" i="7"/>
  <c r="BE189" i="7"/>
  <c r="BE202" i="7"/>
  <c r="E84" i="7"/>
  <c r="BE110" i="7"/>
  <c r="BE118" i="7"/>
  <c r="BE127" i="7"/>
  <c r="BE129" i="7"/>
  <c r="BE135" i="7"/>
  <c r="BE160" i="7"/>
  <c r="BK96" i="6"/>
  <c r="J96" i="6" s="1"/>
  <c r="J64" i="6" s="1"/>
  <c r="J59" i="7"/>
  <c r="BE151" i="7"/>
  <c r="BE153" i="7"/>
  <c r="BE172" i="7"/>
  <c r="BE191" i="7"/>
  <c r="J90" i="7"/>
  <c r="BE106" i="7"/>
  <c r="BE114" i="7"/>
  <c r="BE155" i="7"/>
  <c r="BE157" i="7"/>
  <c r="BE174" i="7"/>
  <c r="BE183" i="7"/>
  <c r="BE208" i="7"/>
  <c r="BK120" i="6"/>
  <c r="J120" i="6" s="1"/>
  <c r="J68" i="6"/>
  <c r="BE142" i="7"/>
  <c r="BE164" i="7"/>
  <c r="BE185" i="7"/>
  <c r="BE206" i="7"/>
  <c r="J58" i="7"/>
  <c r="BE103" i="7"/>
  <c r="BE108" i="7"/>
  <c r="BE131" i="7"/>
  <c r="BE199" i="7"/>
  <c r="BE99" i="7"/>
  <c r="BE149" i="7"/>
  <c r="BE168" i="7"/>
  <c r="BE170" i="7"/>
  <c r="BE179" i="7"/>
  <c r="BE181" i="7"/>
  <c r="BE187" i="7"/>
  <c r="BE195" i="7"/>
  <c r="J56" i="6"/>
  <c r="J91" i="6"/>
  <c r="BE111" i="6"/>
  <c r="BE137" i="6"/>
  <c r="F92" i="6"/>
  <c r="BE100" i="6"/>
  <c r="BE102" i="6"/>
  <c r="BE109" i="6"/>
  <c r="BE129" i="6"/>
  <c r="BE139" i="6"/>
  <c r="BE142" i="6"/>
  <c r="BE155" i="6"/>
  <c r="BE177" i="6"/>
  <c r="J59" i="6"/>
  <c r="F91" i="6"/>
  <c r="BE98" i="6"/>
  <c r="BE148" i="6"/>
  <c r="BK104" i="5"/>
  <c r="BE125" i="6"/>
  <c r="BE131" i="6"/>
  <c r="BE133" i="6"/>
  <c r="BE163" i="6"/>
  <c r="BE165" i="6"/>
  <c r="BE118" i="6"/>
  <c r="BE150" i="6"/>
  <c r="BE161" i="6"/>
  <c r="BE173" i="6"/>
  <c r="J295" i="5"/>
  <c r="J80" i="5" s="1"/>
  <c r="E83" i="6"/>
  <c r="BE122" i="6"/>
  <c r="BE152" i="6"/>
  <c r="BE159" i="6"/>
  <c r="BE186" i="6"/>
  <c r="BE180" i="6"/>
  <c r="BE107" i="6"/>
  <c r="BE115" i="6"/>
  <c r="BE144" i="6"/>
  <c r="BE146" i="6"/>
  <c r="BE167" i="6"/>
  <c r="BE169" i="6"/>
  <c r="BE184" i="6"/>
  <c r="J159" i="4"/>
  <c r="J70" i="4" s="1"/>
  <c r="F59" i="5"/>
  <c r="BF142" i="5"/>
  <c r="BF180" i="5"/>
  <c r="BF183" i="5"/>
  <c r="BF185" i="5"/>
  <c r="BF203" i="5"/>
  <c r="BF222" i="5"/>
  <c r="BF236" i="5"/>
  <c r="BF296" i="5"/>
  <c r="BF300" i="5"/>
  <c r="BF115" i="5"/>
  <c r="BF119" i="5"/>
  <c r="BF122" i="5"/>
  <c r="BF134" i="5"/>
  <c r="BF156" i="5"/>
  <c r="BF165" i="5"/>
  <c r="BF188" i="5"/>
  <c r="BF192" i="5"/>
  <c r="BF207" i="5"/>
  <c r="BF244" i="5"/>
  <c r="BF260" i="5"/>
  <c r="BF267" i="5"/>
  <c r="BF280" i="5"/>
  <c r="BF292" i="5"/>
  <c r="J289" i="4"/>
  <c r="J79" i="4" s="1"/>
  <c r="BF106" i="5"/>
  <c r="BF146" i="5"/>
  <c r="BF219" i="5"/>
  <c r="BF264" i="5"/>
  <c r="J59" i="5"/>
  <c r="BF125" i="5"/>
  <c r="BF216" i="5"/>
  <c r="E50" i="5"/>
  <c r="J58" i="5"/>
  <c r="BF129" i="5"/>
  <c r="BF169" i="5"/>
  <c r="BF210" i="5"/>
  <c r="BF214" i="5"/>
  <c r="BF228" i="5"/>
  <c r="BF270" i="5"/>
  <c r="J56" i="5"/>
  <c r="BF153" i="5"/>
  <c r="BF159" i="5"/>
  <c r="BF162" i="5"/>
  <c r="BF225" i="5"/>
  <c r="BF232" i="5"/>
  <c r="BF150" i="5"/>
  <c r="BF174" i="5"/>
  <c r="BF177" i="5"/>
  <c r="BF196" i="5"/>
  <c r="BF200" i="5"/>
  <c r="BF240" i="5"/>
  <c r="BF248" i="5"/>
  <c r="BF251" i="5"/>
  <c r="BF255" i="5"/>
  <c r="BF273" i="5"/>
  <c r="BF287" i="5"/>
  <c r="BF138" i="5"/>
  <c r="BF257" i="5"/>
  <c r="BK103" i="3"/>
  <c r="J103" i="3" s="1"/>
  <c r="J64" i="3"/>
  <c r="F99" i="4"/>
  <c r="BF169" i="4"/>
  <c r="BF216" i="4"/>
  <c r="BF230" i="4"/>
  <c r="J56" i="4"/>
  <c r="J99" i="4"/>
  <c r="BF109" i="4"/>
  <c r="BF139" i="4"/>
  <c r="BF234" i="4"/>
  <c r="BF258" i="4"/>
  <c r="BF261" i="4"/>
  <c r="J58" i="4"/>
  <c r="BF105" i="4"/>
  <c r="BF136" i="4"/>
  <c r="BF219" i="4"/>
  <c r="BF251" i="4"/>
  <c r="BF254" i="4"/>
  <c r="BF264" i="4"/>
  <c r="BF163" i="4"/>
  <c r="BF166" i="4"/>
  <c r="BF186" i="4"/>
  <c r="BF238" i="4"/>
  <c r="BF267" i="4"/>
  <c r="BK157" i="3"/>
  <c r="J157" i="3" s="1"/>
  <c r="J69" i="3"/>
  <c r="BF151" i="4"/>
  <c r="BF155" i="4"/>
  <c r="BF178" i="4"/>
  <c r="BF182" i="4"/>
  <c r="BF193" i="4"/>
  <c r="BF196" i="4"/>
  <c r="BF210" i="4"/>
  <c r="BF124" i="4"/>
  <c r="BF127" i="4"/>
  <c r="BF131" i="4"/>
  <c r="BF142" i="4"/>
  <c r="BF145" i="4"/>
  <c r="BF200" i="4"/>
  <c r="BF222" i="4"/>
  <c r="BF226" i="4"/>
  <c r="BF286" i="4"/>
  <c r="BF290" i="4"/>
  <c r="BF112" i="4"/>
  <c r="BF115" i="4"/>
  <c r="BF148" i="4"/>
  <c r="BF160" i="4"/>
  <c r="BF171" i="4"/>
  <c r="BF174" i="4"/>
  <c r="BF213" i="4"/>
  <c r="BF242" i="4"/>
  <c r="BF245" i="4"/>
  <c r="BF249" i="4"/>
  <c r="BF281" i="4"/>
  <c r="E50" i="4"/>
  <c r="BF119" i="4"/>
  <c r="BF189" i="4"/>
  <c r="BF204" i="4"/>
  <c r="BF208" i="4"/>
  <c r="BF274" i="4"/>
  <c r="BF294" i="4"/>
  <c r="BK197" i="2"/>
  <c r="J197" i="2" s="1"/>
  <c r="J74" i="2" s="1"/>
  <c r="BF112" i="3"/>
  <c r="BF127" i="3"/>
  <c r="BF289" i="3"/>
  <c r="BF293" i="3"/>
  <c r="E90" i="3"/>
  <c r="J99" i="3"/>
  <c r="BF177" i="3"/>
  <c r="BF192" i="3"/>
  <c r="BF280" i="3"/>
  <c r="J58" i="3"/>
  <c r="BF135" i="3"/>
  <c r="BF159" i="3"/>
  <c r="BF162" i="3"/>
  <c r="BF165" i="3"/>
  <c r="BF173" i="3"/>
  <c r="BF212" i="3"/>
  <c r="BF215" i="3"/>
  <c r="BF225" i="3"/>
  <c r="BF233" i="3"/>
  <c r="BF260" i="3"/>
  <c r="BF266" i="3"/>
  <c r="BF119" i="3"/>
  <c r="BF123" i="3"/>
  <c r="BF168" i="3"/>
  <c r="BF188" i="3"/>
  <c r="BF248" i="3"/>
  <c r="BF273" i="3"/>
  <c r="BF109" i="3"/>
  <c r="BF130" i="3"/>
  <c r="BF170" i="3"/>
  <c r="BF181" i="3"/>
  <c r="BF199" i="3"/>
  <c r="BF221" i="3"/>
  <c r="BF241" i="3"/>
  <c r="BF244" i="3"/>
  <c r="BF250" i="3"/>
  <c r="BF285" i="3"/>
  <c r="J56" i="3"/>
  <c r="BF141" i="3"/>
  <c r="BF209" i="3"/>
  <c r="BF218" i="3"/>
  <c r="BF229" i="3"/>
  <c r="BF253" i="3"/>
  <c r="BF257" i="3"/>
  <c r="BF263" i="3"/>
  <c r="BF115" i="3"/>
  <c r="BF138" i="3"/>
  <c r="BF144" i="3"/>
  <c r="BF147" i="3"/>
  <c r="BF150" i="3"/>
  <c r="BF195" i="3"/>
  <c r="BF237" i="3"/>
  <c r="F59" i="3"/>
  <c r="BF105" i="3"/>
  <c r="BF154" i="3"/>
  <c r="BF185" i="3"/>
  <c r="BF203" i="3"/>
  <c r="BF207" i="3"/>
  <c r="E86" i="2"/>
  <c r="F95" i="2"/>
  <c r="BF132" i="2"/>
  <c r="BF144" i="2"/>
  <c r="BF148" i="2"/>
  <c r="BF153" i="2"/>
  <c r="BF156" i="2"/>
  <c r="BF176" i="2"/>
  <c r="J59" i="2"/>
  <c r="BF111" i="2"/>
  <c r="BF129" i="2"/>
  <c r="BF138" i="2"/>
  <c r="BF124" i="2"/>
  <c r="BF135" i="2"/>
  <c r="BF158" i="2"/>
  <c r="BF165" i="2"/>
  <c r="BF167" i="2"/>
  <c r="BF173" i="2"/>
  <c r="J56" i="2"/>
  <c r="BF182" i="2"/>
  <c r="BF188" i="2"/>
  <c r="BF105" i="2"/>
  <c r="BF108" i="2"/>
  <c r="BF170" i="2"/>
  <c r="BF195" i="2"/>
  <c r="J58" i="2"/>
  <c r="BF141" i="2"/>
  <c r="BF179" i="2"/>
  <c r="BF199" i="2"/>
  <c r="BF203" i="2"/>
  <c r="BF101" i="2"/>
  <c r="BF115" i="2"/>
  <c r="BF120" i="2"/>
  <c r="BF161" i="2"/>
  <c r="J36" i="7"/>
  <c r="AW61" i="1"/>
  <c r="F35" i="13"/>
  <c r="BB68" i="1"/>
  <c r="F36" i="13"/>
  <c r="BC68" i="1"/>
  <c r="F35" i="3"/>
  <c r="AZ57" i="1"/>
  <c r="J36" i="6"/>
  <c r="AW60" i="1"/>
  <c r="F37" i="13"/>
  <c r="BD68" i="1"/>
  <c r="F35" i="9"/>
  <c r="AZ64" i="1"/>
  <c r="F35" i="4"/>
  <c r="AZ58" i="1"/>
  <c r="F38" i="8"/>
  <c r="BC62" i="1"/>
  <c r="J35" i="2"/>
  <c r="AV56" i="1"/>
  <c r="F38" i="3"/>
  <c r="BC57" i="1"/>
  <c r="F35" i="10"/>
  <c r="AZ65" i="1"/>
  <c r="F36" i="6"/>
  <c r="BA60" i="1"/>
  <c r="AS54" i="1"/>
  <c r="F39" i="7"/>
  <c r="BD61" i="1" s="1"/>
  <c r="F39" i="10"/>
  <c r="BD65" i="1" s="1"/>
  <c r="J35" i="11"/>
  <c r="AV66" i="1" s="1"/>
  <c r="F37" i="11"/>
  <c r="BB66" i="1" s="1"/>
  <c r="J35" i="5"/>
  <c r="AV59" i="1" s="1"/>
  <c r="F35" i="8"/>
  <c r="AZ62" i="1" s="1"/>
  <c r="F37" i="6"/>
  <c r="BB60" i="1" s="1"/>
  <c r="F38" i="12"/>
  <c r="BC67" i="1" s="1"/>
  <c r="J35" i="4"/>
  <c r="AV58" i="1" s="1"/>
  <c r="F39" i="6"/>
  <c r="BD60" i="1" s="1"/>
  <c r="F37" i="2"/>
  <c r="BB56" i="1" s="1"/>
  <c r="F37" i="12"/>
  <c r="BB67" i="1" s="1"/>
  <c r="J35" i="10"/>
  <c r="AV65" i="1" s="1"/>
  <c r="F37" i="3"/>
  <c r="BB57" i="1" s="1"/>
  <c r="F35" i="12"/>
  <c r="AZ67" i="1" s="1"/>
  <c r="F37" i="5"/>
  <c r="BB59" i="1" s="1"/>
  <c r="F37" i="8"/>
  <c r="BB62" i="1" s="1"/>
  <c r="F39" i="4"/>
  <c r="BD58" i="1" s="1"/>
  <c r="J35" i="8"/>
  <c r="AV62" i="1" s="1"/>
  <c r="F35" i="11"/>
  <c r="AZ66" i="1" s="1"/>
  <c r="F38" i="2"/>
  <c r="BC56" i="1" s="1"/>
  <c r="F33" i="13"/>
  <c r="AZ68" i="1" s="1"/>
  <c r="J35" i="3"/>
  <c r="AV57" i="1" s="1"/>
  <c r="J33" i="13"/>
  <c r="AV68" i="1" s="1"/>
  <c r="F37" i="10"/>
  <c r="BB65" i="1" s="1"/>
  <c r="F39" i="5"/>
  <c r="BD59" i="1" s="1"/>
  <c r="F36" i="7"/>
  <c r="BA61" i="1" s="1"/>
  <c r="F39" i="9"/>
  <c r="BD64" i="1" s="1"/>
  <c r="F39" i="3"/>
  <c r="BD57" i="1" s="1"/>
  <c r="J35" i="9"/>
  <c r="AV64" i="1" s="1"/>
  <c r="F38" i="6"/>
  <c r="BC60" i="1" s="1"/>
  <c r="F37" i="9"/>
  <c r="BB64" i="1" s="1"/>
  <c r="F38" i="7"/>
  <c r="BC61" i="1" s="1"/>
  <c r="F38" i="11"/>
  <c r="BC66" i="1" s="1"/>
  <c r="F39" i="11"/>
  <c r="BD66" i="1" s="1"/>
  <c r="F37" i="7"/>
  <c r="BB61" i="1" s="1"/>
  <c r="F38" i="4"/>
  <c r="BC58" i="1" s="1"/>
  <c r="F38" i="10"/>
  <c r="BC65" i="1" s="1"/>
  <c r="F38" i="9"/>
  <c r="BC64" i="1" s="1"/>
  <c r="F39" i="2"/>
  <c r="BD56" i="1" s="1"/>
  <c r="F39" i="8"/>
  <c r="BD62" i="1" s="1"/>
  <c r="F38" i="5"/>
  <c r="BC59" i="1" s="1"/>
  <c r="J35" i="12"/>
  <c r="AV67" i="1" s="1"/>
  <c r="F37" i="4"/>
  <c r="BB58" i="1" s="1"/>
  <c r="F35" i="5"/>
  <c r="AZ59" i="1" s="1"/>
  <c r="F35" i="2"/>
  <c r="AZ56" i="1" s="1"/>
  <c r="F39" i="12"/>
  <c r="BD67" i="1" s="1"/>
  <c r="J288" i="3" l="1"/>
  <c r="J79" i="3" s="1"/>
  <c r="BK103" i="4"/>
  <c r="J103" i="4" s="1"/>
  <c r="J64" i="4" s="1"/>
  <c r="BK172" i="5"/>
  <c r="J172" i="5" s="1"/>
  <c r="J70" i="5" s="1"/>
  <c r="BK95" i="9"/>
  <c r="J95" i="9" s="1"/>
  <c r="J63" i="9" s="1"/>
  <c r="BK100" i="11"/>
  <c r="J100" i="11" s="1"/>
  <c r="J63" i="11" s="1"/>
  <c r="BK100" i="12"/>
  <c r="J100" i="12" s="1"/>
  <c r="J32" i="12" s="1"/>
  <c r="BK103" i="5"/>
  <c r="J103" i="5"/>
  <c r="J63" i="5" s="1"/>
  <c r="BK99" i="2"/>
  <c r="J99" i="2" s="1"/>
  <c r="J64" i="2" s="1"/>
  <c r="T140" i="7"/>
  <c r="P104" i="5"/>
  <c r="R140" i="7"/>
  <c r="P138" i="8"/>
  <c r="P140" i="7"/>
  <c r="T120" i="6"/>
  <c r="BK288" i="4"/>
  <c r="J288" i="4"/>
  <c r="J78" i="4" s="1"/>
  <c r="BK100" i="10"/>
  <c r="J100" i="10" s="1"/>
  <c r="J32" i="10" s="1"/>
  <c r="AG65" i="1" s="1"/>
  <c r="R100" i="10"/>
  <c r="R103" i="3"/>
  <c r="P158" i="4"/>
  <c r="BK151" i="2"/>
  <c r="J151" i="2"/>
  <c r="J69" i="2" s="1"/>
  <c r="R157" i="3"/>
  <c r="T95" i="6"/>
  <c r="R95" i="6"/>
  <c r="P103" i="3"/>
  <c r="P103" i="4"/>
  <c r="P102" i="4" s="1"/>
  <c r="AU58" i="1" s="1"/>
  <c r="P96" i="6"/>
  <c r="P95" i="6"/>
  <c r="AU60" i="1" s="1"/>
  <c r="T100" i="12"/>
  <c r="P100" i="10"/>
  <c r="AU65" i="1"/>
  <c r="T103" i="4"/>
  <c r="T102" i="4"/>
  <c r="T157" i="3"/>
  <c r="P157" i="3"/>
  <c r="BK138" i="8"/>
  <c r="J138" i="8"/>
  <c r="J69" i="8" s="1"/>
  <c r="T96" i="7"/>
  <c r="T172" i="5"/>
  <c r="T103" i="5"/>
  <c r="P151" i="2"/>
  <c r="R103" i="4"/>
  <c r="T99" i="2"/>
  <c r="R172" i="5"/>
  <c r="R103" i="5" s="1"/>
  <c r="T100" i="10"/>
  <c r="R100" i="11"/>
  <c r="BK97" i="7"/>
  <c r="J97" i="7" s="1"/>
  <c r="J64" i="7" s="1"/>
  <c r="T103" i="3"/>
  <c r="T102" i="3"/>
  <c r="R99" i="8"/>
  <c r="R98" i="8"/>
  <c r="BK158" i="4"/>
  <c r="J158" i="4"/>
  <c r="J69" i="4" s="1"/>
  <c r="BK99" i="8"/>
  <c r="J99" i="8" s="1"/>
  <c r="J64" i="8" s="1"/>
  <c r="P99" i="8"/>
  <c r="P98" i="8"/>
  <c r="AU62" i="1" s="1"/>
  <c r="R97" i="7"/>
  <c r="R96" i="7" s="1"/>
  <c r="R98" i="2"/>
  <c r="P99" i="2"/>
  <c r="P98" i="2"/>
  <c r="AU56" i="1" s="1"/>
  <c r="R100" i="12"/>
  <c r="P97" i="7"/>
  <c r="P96" i="7"/>
  <c r="AU61" i="1" s="1"/>
  <c r="T100" i="11"/>
  <c r="T151" i="2"/>
  <c r="R95" i="9"/>
  <c r="P172" i="5"/>
  <c r="P103" i="5"/>
  <c r="AU59" i="1" s="1"/>
  <c r="T99" i="8"/>
  <c r="T98" i="8" s="1"/>
  <c r="R158" i="4"/>
  <c r="BK86" i="13"/>
  <c r="J86" i="13"/>
  <c r="J60" i="13" s="1"/>
  <c r="BK288" i="13"/>
  <c r="J288" i="13" s="1"/>
  <c r="J63" i="13" s="1"/>
  <c r="AG67" i="1"/>
  <c r="J63" i="12"/>
  <c r="BK95" i="6"/>
  <c r="J95" i="6"/>
  <c r="J32" i="6" s="1"/>
  <c r="AG60" i="1" s="1"/>
  <c r="J104" i="5"/>
  <c r="J64" i="5"/>
  <c r="BK102" i="4"/>
  <c r="J102" i="4"/>
  <c r="J32" i="4" s="1"/>
  <c r="AG58" i="1" s="1"/>
  <c r="BK102" i="3"/>
  <c r="J102" i="3"/>
  <c r="J63" i="3" s="1"/>
  <c r="BK98" i="2"/>
  <c r="J98" i="2" s="1"/>
  <c r="J63" i="2" s="1"/>
  <c r="J36" i="5"/>
  <c r="AW59" i="1"/>
  <c r="AT59" i="1" s="1"/>
  <c r="J36" i="4"/>
  <c r="AW58" i="1" s="1"/>
  <c r="AT58" i="1" s="1"/>
  <c r="F36" i="4"/>
  <c r="BA58" i="1"/>
  <c r="J36" i="8"/>
  <c r="AW62" i="1" s="1"/>
  <c r="AT62" i="1" s="1"/>
  <c r="J32" i="11"/>
  <c r="AG66" i="1"/>
  <c r="F36" i="8"/>
  <c r="BA62" i="1" s="1"/>
  <c r="J36" i="2"/>
  <c r="AW56" i="1" s="1"/>
  <c r="AT56" i="1" s="1"/>
  <c r="F36" i="10"/>
  <c r="BA65" i="1" s="1"/>
  <c r="AU63" i="1"/>
  <c r="F36" i="5"/>
  <c r="BA59" i="1"/>
  <c r="F36" i="12"/>
  <c r="BA67" i="1" s="1"/>
  <c r="BB63" i="1"/>
  <c r="AX63" i="1" s="1"/>
  <c r="F35" i="7"/>
  <c r="AZ61" i="1" s="1"/>
  <c r="BC55" i="1"/>
  <c r="F36" i="9"/>
  <c r="BA64" i="1"/>
  <c r="F36" i="2"/>
  <c r="BA56" i="1"/>
  <c r="F35" i="6"/>
  <c r="AZ60" i="1" s="1"/>
  <c r="F36" i="11"/>
  <c r="BA66" i="1" s="1"/>
  <c r="J32" i="5"/>
  <c r="AG59" i="1" s="1"/>
  <c r="J36" i="10"/>
  <c r="AW65" i="1" s="1"/>
  <c r="AT65" i="1" s="1"/>
  <c r="F36" i="3"/>
  <c r="BA57" i="1"/>
  <c r="J35" i="7"/>
  <c r="AV61" i="1"/>
  <c r="AT61" i="1" s="1"/>
  <c r="J36" i="9"/>
  <c r="AW64" i="1" s="1"/>
  <c r="AT64" i="1" s="1"/>
  <c r="BD55" i="1"/>
  <c r="J36" i="11"/>
  <c r="AW66" i="1" s="1"/>
  <c r="AT66" i="1" s="1"/>
  <c r="J35" i="6"/>
  <c r="AV60" i="1"/>
  <c r="AT60" i="1" s="1"/>
  <c r="J32" i="9"/>
  <c r="AG64" i="1" s="1"/>
  <c r="F34" i="13"/>
  <c r="BA68" i="1" s="1"/>
  <c r="BB55" i="1"/>
  <c r="J36" i="12"/>
  <c r="AW67" i="1"/>
  <c r="AT67" i="1" s="1"/>
  <c r="AN67" i="1" s="1"/>
  <c r="BD63" i="1"/>
  <c r="J36" i="3"/>
  <c r="AW57" i="1" s="1"/>
  <c r="AT57" i="1" s="1"/>
  <c r="BC63" i="1"/>
  <c r="AY63" i="1"/>
  <c r="AZ63" i="1"/>
  <c r="AV63" i="1"/>
  <c r="J34" i="13"/>
  <c r="AW68" i="1"/>
  <c r="AT68" i="1" s="1"/>
  <c r="T98" i="2" l="1"/>
  <c r="R102" i="4"/>
  <c r="P102" i="3"/>
  <c r="AU57" i="1"/>
  <c r="R102" i="3"/>
  <c r="J63" i="10"/>
  <c r="BK85" i="13"/>
  <c r="J85" i="13"/>
  <c r="J59" i="13" s="1"/>
  <c r="BK98" i="8"/>
  <c r="J98" i="8" s="1"/>
  <c r="J32" i="8" s="1"/>
  <c r="AG62" i="1" s="1"/>
  <c r="BK96" i="7"/>
  <c r="J96" i="7" s="1"/>
  <c r="J63" i="7" s="1"/>
  <c r="AN66" i="1"/>
  <c r="J41" i="12"/>
  <c r="J41" i="11"/>
  <c r="AN64" i="1"/>
  <c r="J41" i="10"/>
  <c r="J41" i="9"/>
  <c r="AN60" i="1"/>
  <c r="J63" i="6"/>
  <c r="AN59" i="1"/>
  <c r="J41" i="6"/>
  <c r="AN58" i="1"/>
  <c r="J63" i="4"/>
  <c r="J41" i="5"/>
  <c r="J41" i="4"/>
  <c r="AN65" i="1"/>
  <c r="AG63" i="1"/>
  <c r="BC54" i="1"/>
  <c r="AY54" i="1"/>
  <c r="BA55" i="1"/>
  <c r="AW55" i="1"/>
  <c r="AY55" i="1"/>
  <c r="J32" i="2"/>
  <c r="AG56" i="1" s="1"/>
  <c r="BD54" i="1"/>
  <c r="W33" i="1" s="1"/>
  <c r="AU55" i="1"/>
  <c r="AU54" i="1" s="1"/>
  <c r="AX55" i="1"/>
  <c r="AZ55" i="1"/>
  <c r="BA63" i="1"/>
  <c r="AW63" i="1" s="1"/>
  <c r="AT63" i="1" s="1"/>
  <c r="J32" i="3"/>
  <c r="AG57" i="1"/>
  <c r="AN57" i="1" s="1"/>
  <c r="BB54" i="1"/>
  <c r="W31" i="1" s="1"/>
  <c r="J41" i="8" l="1"/>
  <c r="J63" i="8"/>
  <c r="J41" i="3"/>
  <c r="J41" i="2"/>
  <c r="AN56" i="1"/>
  <c r="AN62" i="1"/>
  <c r="AN63" i="1"/>
  <c r="AZ54" i="1"/>
  <c r="AV54" i="1" s="1"/>
  <c r="AK29" i="1" s="1"/>
  <c r="J30" i="13"/>
  <c r="AG68" i="1"/>
  <c r="W32" i="1"/>
  <c r="AX54" i="1"/>
  <c r="BA54" i="1"/>
  <c r="AW54" i="1"/>
  <c r="AK30" i="1" s="1"/>
  <c r="J32" i="7"/>
  <c r="AG61" i="1" s="1"/>
  <c r="AN61" i="1" s="1"/>
  <c r="AV55" i="1"/>
  <c r="J41" i="7" l="1"/>
  <c r="J39" i="13"/>
  <c r="AN68" i="1"/>
  <c r="AG55" i="1"/>
  <c r="AG54" i="1" s="1"/>
  <c r="AN54" i="1" s="1"/>
  <c r="W29" i="1"/>
  <c r="W30" i="1"/>
  <c r="AT54" i="1"/>
  <c r="AT55" i="1"/>
  <c r="AK26" i="1" l="1"/>
  <c r="AK35" i="1"/>
  <c r="AN55" i="1"/>
</calcChain>
</file>

<file path=xl/sharedStrings.xml><?xml version="1.0" encoding="utf-8"?>
<sst xmlns="http://schemas.openxmlformats.org/spreadsheetml/2006/main" count="18489" uniqueCount="1602">
  <si>
    <t>Export Komplet</t>
  </si>
  <si>
    <t>VZ</t>
  </si>
  <si>
    <t>2.0</t>
  </si>
  <si>
    <t>ZAMOK</t>
  </si>
  <si>
    <t>False</t>
  </si>
  <si>
    <t>{9c6baa2b-01a8-418b-8151-e44d14bf1ed5}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</si>
  <si>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</si>
  <si>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</si>
  <si>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</si>
  <si>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</si>
  <si>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</si>
  <si>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</si>
  <si>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0,00001</t>
  </si>
  <si>
    <t>Kód:</t>
  </si>
  <si>
    <t>W1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</si>
  <si>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</si>
  <si>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</si>
  <si>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Čtyřlístek- udržovací práce DBS</t>
  </si>
  <si>
    <t>KSO:</t>
  </si>
  <si>
    <t/>
  </si>
  <si>
    <t>CC-CZ:</t>
  </si>
  <si>
    <t>Místo:</t>
  </si>
  <si>
    <t>Ostrava</t>
  </si>
  <si>
    <t>Datum:</t>
  </si>
  <si>
    <t>19. 11. 2021</t>
  </si>
  <si>
    <t>Zadavatel:</t>
  </si>
  <si>
    <t>IČ:</t>
  </si>
  <si>
    <t>70631808</t>
  </si>
  <si>
    <t>Čtyřlístek</t>
  </si>
  <si>
    <t>DIČ:</t>
  </si>
  <si>
    <t>CZ70631808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</si>
  <si>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</si>
  <si>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</si>
  <si>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</si>
  <si>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</si>
  <si>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</si>
  <si>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</si>
  <si>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</si>
  <si>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</si>
  <si>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</si>
  <si>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</si>
  <si>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</si>
  <si>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</si>
  <si>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</si>
  <si>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</si>
  <si>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</si>
  <si>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</si>
  <si>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</si>
  <si>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</si>
  <si>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</si>
  <si>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</si>
  <si>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</si>
  <si>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</si>
  <si>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</si>
  <si>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</si>
  <si>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</si>
  <si>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</si>
  <si>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</si>
  <si>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</si>
  <si>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</si>
  <si>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</si>
  <si>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</si>
  <si>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</si>
  <si>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</si>
  <si>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</si>
  <si>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</si>
  <si>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</si>
  <si>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</si>
  <si>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</si>
  <si>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</si>
  <si>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</si>
  <si>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</si>
  <si>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</si>
  <si>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</si>
  <si>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</si>
  <si>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</si>
  <si>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</si>
  <si>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</si>
  <si>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Stavební část</t>
  </si>
  <si>
    <t>STA</t>
  </si>
  <si>
    <t>{c23a2c84-c171-4278-9e18-e16e97c6604a}</t>
  </si>
  <si>
    <t>/</t>
  </si>
  <si>
    <t>1NP stavební část</t>
  </si>
  <si>
    <t>Soupis</t>
  </si>
  <si>
    <t>2</t>
  </si>
  <si>
    <t>{fd6e7363-ec87-4a2e-ba75-514d09b12f60}</t>
  </si>
  <si>
    <t>2NP stavební část</t>
  </si>
  <si>
    <t>{025b6044-af9a-4f64-8a73-c3f8b4fbfc2c}</t>
  </si>
  <si>
    <t>3</t>
  </si>
  <si>
    <t>3NP stavební část</t>
  </si>
  <si>
    <t>{d4530851-410f-4fe4-abcb-18312850807f}</t>
  </si>
  <si>
    <t>4</t>
  </si>
  <si>
    <t>4NP stavební část</t>
  </si>
  <si>
    <t>{5f51d58a-1381-46c0-8696-f923ee755d38}</t>
  </si>
  <si>
    <t>5</t>
  </si>
  <si>
    <t>Změna užívání dílny na kanceláře</t>
  </si>
  <si>
    <t>{24a3259c-4f31-40fa-a058-c9d52964771c}</t>
  </si>
  <si>
    <t>6</t>
  </si>
  <si>
    <t>Změna užívání chodby na kanceláře</t>
  </si>
  <si>
    <t>{d45b8e34-629f-4f4e-ab2c-be64acbbbbb7}</t>
  </si>
  <si>
    <t>7</t>
  </si>
  <si>
    <t>Stavební úpravy jídelny</t>
  </si>
  <si>
    <t>{0c61d5b8-d5ff-4ba8-aefe-4246a3340270}</t>
  </si>
  <si>
    <t>Elektro</t>
  </si>
  <si>
    <t>{e6d50d20-00e3-486a-ae7d-fe6178651511}</t>
  </si>
  <si>
    <t>1NP-položky</t>
  </si>
  <si>
    <t>{a9559917-0b88-4a26-9a73-83d4ef95d080}</t>
  </si>
  <si>
    <t>2NP-položky</t>
  </si>
  <si>
    <t>{7610c49f-771e-4988-994a-b4e89b6b787e}</t>
  </si>
  <si>
    <t>3NP-položky</t>
  </si>
  <si>
    <t>{fb533864-85ef-45a4-81bb-400f59e7c8d1}</t>
  </si>
  <si>
    <t>4NP-položky</t>
  </si>
  <si>
    <t>{9cfc1b2a-f2e8-4d3d-9605-3b50cac8a734}</t>
  </si>
  <si>
    <t>ZTI</t>
  </si>
  <si>
    <t>{471a967b-910c-4981-b6d1-dc8ff950fad6}</t>
  </si>
  <si>
    <t>KRYCÍ LIST SOUPISU PRACÍ</t>
  </si>
  <si>
    <t>Objekt:</t>
  </si>
  <si>
    <t>1 - Stavební část</t>
  </si>
  <si>
    <t>Soupis:</t>
  </si>
  <si>
    <t>1 - 1NP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</si>
  <si>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</si>
  <si>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</si>
  <si>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</si>
  <si>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</si>
  <si>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</si>
  <si>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</si>
  <si>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</si>
  <si>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</si>
  <si>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</si>
  <si>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</si>
  <si>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</si>
  <si>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</si>
  <si>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</si>
  <si>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</si>
  <si>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</si>
  <si>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</si>
  <si>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</si>
  <si>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</si>
  <si>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</si>
  <si>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</si>
  <si>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</si>
  <si>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</si>
  <si>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</si>
  <si>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</si>
  <si>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</si>
  <si>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</si>
  <si>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</si>
  <si>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</si>
  <si>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</si>
  <si>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</si>
  <si>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</si>
  <si>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- Práce a dodávky HSV</t>
  </si>
  <si>
    <t>ROZPOCET</t>
  </si>
  <si>
    <t>Úpravy povrchů, podlahy a osazování výplní - Úpravy povrchů, podlahy a osazování výplní</t>
  </si>
  <si>
    <t>K</t>
  </si>
  <si>
    <t>611341131</t>
  </si>
  <si>
    <t>Potažení vnitřních rovných stropů sádrovým štukem tloušťky do 3 mm</t>
  </si>
  <si>
    <t>m2</t>
  </si>
  <si>
    <t>CS ÚRS 2021 02</t>
  </si>
  <si>
    <t>493024689</t>
  </si>
  <si>
    <t>PP</t>
  </si>
  <si>
    <t>Potažení vnitřních ploch sádrovým štukem tloušťky do 3 mm vodorovných konstrukcí stropů rovných</t>
  </si>
  <si>
    <t>Online PSC</t>
  </si>
  <si>
    <t>https://podminky.urs.cz/item/CS_URS_2021_02/611341131</t>
  </si>
  <si>
    <t>VV</t>
  </si>
  <si>
    <t>0,1*((19,5*10,5)+(2,8*10,2)+(7,5*4,2)+(4*10,8)+(13*7,5))</t>
  </si>
  <si>
    <t>612321141</t>
  </si>
  <si>
    <t>Vápenocementová omítka štuková dvouvrstvá vnitřních stěn nanášená ručně</t>
  </si>
  <si>
    <t>1994694088</t>
  </si>
  <si>
    <t>Omítka vápenocementová vnitřních ploch nanášená ručně dvouvrstvá, tloušťky jádrové omítky do 10 mm a tloušťky štuku do 3 mm štuková svislých konstrukcí stěn</t>
  </si>
  <si>
    <t>https://podminky.urs.cz/item/CS_URS_2021_02/612321141</t>
  </si>
  <si>
    <t>612321191</t>
  </si>
  <si>
    <t>Příplatek k vápenocementové omítce vnitřních stěn za každých dalších 5 mm tloušťky ručně</t>
  </si>
  <si>
    <t>287784394</t>
  </si>
  <si>
    <t>Omítka vápenocementová vnitřních ploch nanášená ručně Příplatek k cenám za každých dalších i započatých 5 mm tloušťky omítky přes 10 mm stěn</t>
  </si>
  <si>
    <t>https://podminky.urs.cz/item/CS_URS_2021_02/612321191</t>
  </si>
  <si>
    <t>612341131</t>
  </si>
  <si>
    <t>Potažení vnitřních stěn sádrovým štukem tloušťky do 3 mm</t>
  </si>
  <si>
    <t>1893372345</t>
  </si>
  <si>
    <t>Potažení vnitřních ploch sádrovým štukem tloušťky do 3 mm svislých konstrukcí stěn</t>
  </si>
  <si>
    <t>https://podminky.urs.cz/item/CS_URS_2021_02/612341131</t>
  </si>
  <si>
    <t>0,1*(((19,5*2)+(10,5*7)+(28*2)+(10,2*2)+(7,5*6)+(4,2*4)+(4*2)+(10,8*2)+(13*2)+(7,5*2))*4)</t>
  </si>
  <si>
    <t>619991001</t>
  </si>
  <si>
    <t>Zakrytí podlah fólií přilepenou lepící páskou</t>
  </si>
  <si>
    <t>-949714242</t>
  </si>
  <si>
    <t>Zakrytí vnitřních ploch před znečištěním včetně pozdějšího odkrytí podlah fólií přilepenou lepící páskou</t>
  </si>
  <si>
    <t>https://podminky.urs.cz/item/CS_URS_2021_02/619991001</t>
  </si>
  <si>
    <t>(19,5*10,5)+(2,8*10,2)+(7,5*4,2)+(4*10,8)+(13*7,5)</t>
  </si>
  <si>
    <t>9</t>
  </si>
  <si>
    <t>Ostatní konstrukce a práce, bourání - Ostatní konstrukce a práce, bourání</t>
  </si>
  <si>
    <t>949101111</t>
  </si>
  <si>
    <t>Lešení pomocné pro objekty pozemních staveb s lešeňovou podlahou v do 1,9 m zatížení do 150 kg/m2</t>
  </si>
  <si>
    <t>-993628585</t>
  </si>
  <si>
    <t>Lešení pomocné pracovní pro objekty pozemních staveb pro zatížení do 150 kg/m2, o výšce lešeňové podlahy do 1,9 m</t>
  </si>
  <si>
    <t>https://podminky.urs.cz/item/CS_URS_2021_02/949101111</t>
  </si>
  <si>
    <t>312</t>
  </si>
  <si>
    <t>952902021</t>
  </si>
  <si>
    <t>Čištění budov zametení hladkých podlah</t>
  </si>
  <si>
    <t>1883682479</t>
  </si>
  <si>
    <t>Čištění budov při provádění oprav a udržovacích prací podlah hladkých zametením</t>
  </si>
  <si>
    <t>https://podminky.urs.cz/item/CS_URS_2021_02/952902021</t>
  </si>
  <si>
    <t>997</t>
  </si>
  <si>
    <t>Přesun sutě - Přesun sutě</t>
  </si>
  <si>
    <t>10</t>
  </si>
  <si>
    <t>997002611</t>
  </si>
  <si>
    <t>Nakládání suti a vybouraných hmot</t>
  </si>
  <si>
    <t>t</t>
  </si>
  <si>
    <t>1612457053</t>
  </si>
  <si>
    <t>Nakládání suti a vybouraných hmot na dopravní prostředek pro vodorovné přemístění</t>
  </si>
  <si>
    <t>https://podminky.urs.cz/item/CS_URS_2021_02/997002611</t>
  </si>
  <si>
    <t>11</t>
  </si>
  <si>
    <t>997013211</t>
  </si>
  <si>
    <t>Vnitrostaveništní doprava suti a vybouraných hmot pro budovy v do 6 m ručně</t>
  </si>
  <si>
    <t>1172738842</t>
  </si>
  <si>
    <t>Vnitrostaveništní doprava suti a vybouraných hmot vodorovně do 50 m svisle ručně pro budovy a haly výšky do 6 m</t>
  </si>
  <si>
    <t>https://podminky.urs.cz/item/CS_URS_2021_02/997013211</t>
  </si>
  <si>
    <t>12</t>
  </si>
  <si>
    <t>997013219</t>
  </si>
  <si>
    <t>Příplatek k vnitrostaveništní dopravě suti a vybouraných hmot za zvětšenou dopravu suti ZKD 10 m</t>
  </si>
  <si>
    <t>1591423508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</si>
  <si>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</si>
  <si>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https://podminky.urs.cz/item/CS_URS_2021_02/997013219</t>
  </si>
  <si>
    <t>13</t>
  </si>
  <si>
    <t>997013501</t>
  </si>
  <si>
    <t>Odvoz suti a vybouraných hmot na skládku nebo meziskládku do 1 km se složením</t>
  </si>
  <si>
    <t>-1790804480</t>
  </si>
  <si>
    <t>Odvoz suti a vybouraných hmot na skládku nebo meziskládku se složením, na vzdálenost do 1 km</t>
  </si>
  <si>
    <t>https://podminky.urs.cz/item/CS_URS_2021_02/997013501</t>
  </si>
  <si>
    <t>14</t>
  </si>
  <si>
    <t>997013509</t>
  </si>
  <si>
    <t>Příplatek k odvozu suti a vybouraných hmot na skládku ZKD 1 km přes 1 km</t>
  </si>
  <si>
    <t>-273975276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</si>
  <si>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</si>
  <si>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</si>
  <si>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997013631</t>
  </si>
  <si>
    <t>Poplatek za uložení na skládce (skládkovné) stavebního odpadu směsného kód odpadu 17 09 04</t>
  </si>
  <si>
    <t>-1321205936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</si>
  <si>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</si>
  <si>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</si>
  <si>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</si>
  <si>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 - Přesun hmot</t>
  </si>
  <si>
    <t>16</t>
  </si>
  <si>
    <t>998018001</t>
  </si>
  <si>
    <t>Přesun hmot ruční pro budovy v do 6 m</t>
  </si>
  <si>
    <t>-1364358222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</si>
  <si>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</si>
  <si>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https://podminky.urs.cz/item/CS_URS_2021_02/998018001</t>
  </si>
  <si>
    <t>PSV</t>
  </si>
  <si>
    <t>Práce a dodávky PSV - Práce a dodávky PSV</t>
  </si>
  <si>
    <t>741</t>
  </si>
  <si>
    <t>Elektroinstalace - silnoproud - Elektroinstalace - silnoproud</t>
  </si>
  <si>
    <t>17</t>
  </si>
  <si>
    <t>741310201</t>
  </si>
  <si>
    <t>Montáž vypínač (polo)zapuštěný šroubové připojení 1-jednopólový se zapojením vodičů</t>
  </si>
  <si>
    <t>kus</t>
  </si>
  <si>
    <t>-1328673983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</si>
  <si>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</si>
  <si>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https://podminky.urs.cz/item/CS_URS_2021_02/741310201</t>
  </si>
  <si>
    <t>18</t>
  </si>
  <si>
    <t>M</t>
  </si>
  <si>
    <t>34539000.R1</t>
  </si>
  <si>
    <t>Vypínač nástěnný jednopólový, šroubové svorky, včetně krytu</t>
  </si>
  <si>
    <t>32</t>
  </si>
  <si>
    <t>-1634119097</t>
  </si>
  <si>
    <t>přístroj spínače jednopólového, řazení 1, 1So šroubové svorky</t>
  </si>
  <si>
    <t>19</t>
  </si>
  <si>
    <t>741313032</t>
  </si>
  <si>
    <t>Montáž zásuvka vestavná šroubové připojení 2P se zapojením vodičů</t>
  </si>
  <si>
    <t>1261561574</t>
  </si>
  <si>
    <t>Montáž zásuvek domovních se zapojením vodičů šroubové připojení vestavných 10 popř. 16 A bez odvrtání profilovaného otvoru, provedení 2P</t>
  </si>
  <si>
    <t>https://podminky.urs.cz/item/CS_URS_2021_02/741313032</t>
  </si>
  <si>
    <t>20</t>
  </si>
  <si>
    <t>34555243</t>
  </si>
  <si>
    <t>zásuvka zápustná dvojnásobná, šikmá, s clonkami, šroubové svorky</t>
  </si>
  <si>
    <t>-1389690603</t>
  </si>
  <si>
    <t>https://podminky.urs.cz/item/CS_URS_2021_02/34555243</t>
  </si>
  <si>
    <t>783</t>
  </si>
  <si>
    <t>Dokončovací práce - nátěry - Dokončovací práce - nátěry</t>
  </si>
  <si>
    <t>39</t>
  </si>
  <si>
    <t>783314101.R</t>
  </si>
  <si>
    <t>Očištění a nátěr ocelových zárubní</t>
  </si>
  <si>
    <t>ks</t>
  </si>
  <si>
    <t>2030829660</t>
  </si>
  <si>
    <t>Základní nátěr zámečnických konstrukcí jednonásobný syntetický</t>
  </si>
  <si>
    <t>40</t>
  </si>
  <si>
    <t>783314101.R1</t>
  </si>
  <si>
    <t>Nátěr radiátorů</t>
  </si>
  <si>
    <t>1766939825</t>
  </si>
  <si>
    <t>784</t>
  </si>
  <si>
    <t>Dokončovací práce - malby a tapety - Dokončovací práce - malby a tapety</t>
  </si>
  <si>
    <t>41</t>
  </si>
  <si>
    <t>784121003</t>
  </si>
  <si>
    <t>Oškrabání malby v mísnostech v přes 3,80 do 5,00 m</t>
  </si>
  <si>
    <t>1629633046</t>
  </si>
  <si>
    <t>Oškrabání malby v místnostech výšky přes 3,80 do 5,00 m</t>
  </si>
  <si>
    <t>https://podminky.urs.cz/item/CS_URS_2021_02/784121003</t>
  </si>
  <si>
    <t>42</t>
  </si>
  <si>
    <t>784161203</t>
  </si>
  <si>
    <t>Lokální vyrovnání podkladu sádrovou stěrkou pl do 0,1 m2 v místnostech v přes 3,80 do 5,00 m</t>
  </si>
  <si>
    <t>-2054254214</t>
  </si>
  <si>
    <t>Lokální vyrovnání podkladu sádrovou stěrkou, tloušťky do 3 mm, plochy do 0,1 m2 v místnostech výšky přes 3,80 do 5,00 m</t>
  </si>
  <si>
    <t>https://podminky.urs.cz/item/CS_URS_2021_02/784161203</t>
  </si>
  <si>
    <t>43</t>
  </si>
  <si>
    <t>784161223</t>
  </si>
  <si>
    <t>Lokální vyrovnání podkladu sádrovou stěrkou pl přes 0,25 do 0,5 m2 v místnostech v přes 3,80 do 5,00 m</t>
  </si>
  <si>
    <t>-1141819332</t>
  </si>
  <si>
    <t>Lokální vyrovnání podkladu sádrovou stěrkou, tloušťky do 3 mm, plochy přes 0,25 do 0,5 m2 v místnostech výšky přes 3,80 do 5,00 m</t>
  </si>
  <si>
    <t>https://podminky.urs.cz/item/CS_URS_2021_02/784161223</t>
  </si>
  <si>
    <t>44</t>
  </si>
  <si>
    <t>784161233</t>
  </si>
  <si>
    <t>Lokální vyrovnání podkladu sádrovou stěrkou pl přes 0,5 do 1 m2 v místnostech v přes 3,80 do 5,00 m</t>
  </si>
  <si>
    <t>1726105854</t>
  </si>
  <si>
    <t>Lokální vyrovnání podkladu sádrovou stěrkou, tloušťky do 3 mm, plochy přes 0,5 do 1,0 m2 v místnostech výšky přes 3,80 do 5,00 m</t>
  </si>
  <si>
    <t>https://podminky.urs.cz/item/CS_URS_2021_02/784161233</t>
  </si>
  <si>
    <t>45</t>
  </si>
  <si>
    <t>784181103</t>
  </si>
  <si>
    <t>Základní akrylátová jednonásobná bezbarvá penetrace podkladu v místnostech v přes 3,80 do 5,00 m</t>
  </si>
  <si>
    <t>-1779523929</t>
  </si>
  <si>
    <t>Penetrace podkladu jednonásobná základní akrylátová bezbarvá v místnostech výšky přes 3,80 do 5,00 m</t>
  </si>
  <si>
    <t>https://podminky.urs.cz/item/CS_URS_2021_02/784181103</t>
  </si>
  <si>
    <t>((19,5*2)+(10,5*7)+(28*2)+(10,2*2)+(7,5*6)+(4,2*4)+(4*2)+(10,8*2)+(13*2)+(7,5*2))*4</t>
  </si>
  <si>
    <t>Součet</t>
  </si>
  <si>
    <t>46</t>
  </si>
  <si>
    <t>784221103</t>
  </si>
  <si>
    <t>Dvojnásobné bílé malby ze směsí za sucha dobře otěruvzdorných v místnostech přes 3,80 do 5,00 m</t>
  </si>
  <si>
    <t>-737468481</t>
  </si>
  <si>
    <t>Malby z malířských směsí otěruvzdorných za sucha dvojnásobné, bílé za sucha otěruvzdorné dobře v místnostech výšky přes 3,80 do 5,00 m</t>
  </si>
  <si>
    <t>https://podminky.urs.cz/item/CS_URS_2021_02/784221103</t>
  </si>
  <si>
    <t>786</t>
  </si>
  <si>
    <t>Dokončovací práce - čalounické úpravy - Dokončovací práce - čalounické úpravy</t>
  </si>
  <si>
    <t>47</t>
  </si>
  <si>
    <t>786624111.R</t>
  </si>
  <si>
    <t>Oprava žaluzie okenní</t>
  </si>
  <si>
    <t>-971778930</t>
  </si>
  <si>
    <t>Montáž zastiňujících žaluzií lamelových do oken zdvojených otevíravých, sklápěcích nebo vyklápěcích dřevěných</t>
  </si>
  <si>
    <t>VRN</t>
  </si>
  <si>
    <t>Vedlejší rozpočtové náklady - Vedlejší rozpočtové náklady</t>
  </si>
  <si>
    <t>VRN3</t>
  </si>
  <si>
    <t>Zařízení staveniště - Zařízení staveniště</t>
  </si>
  <si>
    <t>48</t>
  </si>
  <si>
    <t>030001000</t>
  </si>
  <si>
    <t>Zařízení staveniště</t>
  </si>
  <si>
    <t>…</t>
  </si>
  <si>
    <t>1024</t>
  </si>
  <si>
    <t>-736697735</t>
  </si>
  <si>
    <t>https://podminky.urs.cz/item/CS_URS_2021_02/030001000</t>
  </si>
  <si>
    <t>VRN6</t>
  </si>
  <si>
    <t>Územní vlivy - Územní vlivy</t>
  </si>
  <si>
    <t>49</t>
  </si>
  <si>
    <t>065002000</t>
  </si>
  <si>
    <t>Mimostaveništní doprava materiálů</t>
  </si>
  <si>
    <t>1531567797</t>
  </si>
  <si>
    <t>https://podminky.urs.cz/item/CS_URS_2021_02/065002000</t>
  </si>
  <si>
    <t>2 - 2NP stavební část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</si>
  <si>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</si>
  <si>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</si>
  <si>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</si>
  <si>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</si>
  <si>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>405244960</t>
  </si>
  <si>
    <t>1848,91*0,05</t>
  </si>
  <si>
    <t>-845572869</t>
  </si>
  <si>
    <t>617990206</t>
  </si>
  <si>
    <t>-798938722</t>
  </si>
  <si>
    <t>4171,6*0,05</t>
  </si>
  <si>
    <t>1274902317</t>
  </si>
  <si>
    <t>226337314</t>
  </si>
  <si>
    <t>925</t>
  </si>
  <si>
    <t>761013512</t>
  </si>
  <si>
    <t>965043421</t>
  </si>
  <si>
    <t>Bourání podkladů pod dlažby betonových s potěrem nebo teracem tl do 150 mm pl do 1 m2</t>
  </si>
  <si>
    <t>m3</t>
  </si>
  <si>
    <t>-284443920</t>
  </si>
  <si>
    <t>Bourání mazanin betonových s potěrem nebo teracem tl. do 150 mm, plochy do 1 m2</t>
  </si>
  <si>
    <t>https://podminky.urs.cz/item/CS_URS_2021_02/965043421</t>
  </si>
  <si>
    <t>((1*1*0,3)*5)*2</t>
  </si>
  <si>
    <t>-643799805</t>
  </si>
  <si>
    <t>-2092535215</t>
  </si>
  <si>
    <t>1609236153</t>
  </si>
  <si>
    <t>943525546</t>
  </si>
  <si>
    <t>976465856</t>
  </si>
  <si>
    <t>481803980</t>
  </si>
  <si>
    <t>1859481176</t>
  </si>
  <si>
    <t>725</t>
  </si>
  <si>
    <t>Zdravotechnika - zařizovací předměty - Zdravotechnika - zařizovací předměty</t>
  </si>
  <si>
    <t>725331111</t>
  </si>
  <si>
    <t>Výlevka bez výtokových armatur keramická se sklopnou plastovou mřížkou 500 mm</t>
  </si>
  <si>
    <t>soubor</t>
  </si>
  <si>
    <t>1759204498</t>
  </si>
  <si>
    <t>Výlevky bez výtokových armatur a splachovací nádrže keramické se sklopnou plastovou mřížkou 425 mm</t>
  </si>
  <si>
    <t>https://podminky.urs.cz/item/CS_URS_2021_02/725331111</t>
  </si>
  <si>
    <t>725331111.R1</t>
  </si>
  <si>
    <t>Napojení na stávající kanalizaci a rozvod vody</t>
  </si>
  <si>
    <t>-290147126</t>
  </si>
  <si>
    <t>-1548055841</t>
  </si>
  <si>
    <t>1811236314</t>
  </si>
  <si>
    <t>22</t>
  </si>
  <si>
    <t>-1293214197</t>
  </si>
  <si>
    <t>23</t>
  </si>
  <si>
    <t>1436774984</t>
  </si>
  <si>
    <t>763</t>
  </si>
  <si>
    <t>Konstrukce suché výstavby - Konstrukce suché výstavby</t>
  </si>
  <si>
    <t>26</t>
  </si>
  <si>
    <t>763111316</t>
  </si>
  <si>
    <t>SDK příčka tl 125 mm profil CW+UW 100 desky 1xA 12,5 s izolací EI 30 Rw do 48 dB</t>
  </si>
  <si>
    <t>592154029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</si>
  <si>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</si>
  <si>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https://podminky.urs.cz/item/CS_URS_2021_02/763111316</t>
  </si>
  <si>
    <t>(3,42*4)+(3,13*4)</t>
  </si>
  <si>
    <t>27</t>
  </si>
  <si>
    <t>763181311</t>
  </si>
  <si>
    <t>Montáž jednokřídlové kovové zárubně SDK příčka</t>
  </si>
  <si>
    <t>848677072</t>
  </si>
  <si>
    <t>Výplně otvorů konstrukcí ze sádrokartonových desek montáž zárubně kovové s konstrukcí jednokřídlové</t>
  </si>
  <si>
    <t>https://podminky.urs.cz/item/CS_URS_2021_02/763181311</t>
  </si>
  <si>
    <t>28</t>
  </si>
  <si>
    <t>55331595</t>
  </si>
  <si>
    <t>zárubeň jednokřídlá ocelová pro sádrokartonové příčky tl stěny 110-150mm rozměru 800/1970, 2100mm</t>
  </si>
  <si>
    <t>-1009909642</t>
  </si>
  <si>
    <t>https://podminky.urs.cz/item/CS_URS_2021_02/55331595</t>
  </si>
  <si>
    <t>29</t>
  </si>
  <si>
    <t>763181423</t>
  </si>
  <si>
    <t>Ztužující výplň otvoru pro dveře pro příčky do 4,25 m zátěž křídla přes 25 kg</t>
  </si>
  <si>
    <t>-1244299977</t>
  </si>
  <si>
    <t>Výplně otvorů konstrukcí ze sádrokartonových desek ztužující výplň otvoru pro dveře s UA a UW profilem, výšky příčky přes 3,75 do 4,25 m</t>
  </si>
  <si>
    <t>https://podminky.urs.cz/item/CS_URS_2021_02/763181423</t>
  </si>
  <si>
    <t>30</t>
  </si>
  <si>
    <t>998763301</t>
  </si>
  <si>
    <t>Přesun hmot tonážní pro sádrokartonové konstrukce v objektech v do 6 m</t>
  </si>
  <si>
    <t>-549112613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</si>
  <si>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</si>
  <si>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https://podminky.urs.cz/item/CS_URS_2021_02/998763301</t>
  </si>
  <si>
    <t>31</t>
  </si>
  <si>
    <t>998763381</t>
  </si>
  <si>
    <t>Příplatek k přesunu hmot tonážní 763 SDK prováděný bez použití mechanizace</t>
  </si>
  <si>
    <t>712659714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</si>
  <si>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</si>
  <si>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https://podminky.urs.cz/item/CS_URS_2021_02/998763381</t>
  </si>
  <si>
    <t>766</t>
  </si>
  <si>
    <t>Konstrukce truhlářské - Konstrukce truhlářské</t>
  </si>
  <si>
    <t>766411821</t>
  </si>
  <si>
    <t>Demontáž truhlářského obložení stěn z palubek</t>
  </si>
  <si>
    <t>739881055</t>
  </si>
  <si>
    <t>Demontáž obložení stěn palubkami</t>
  </si>
  <si>
    <t>https://podminky.urs.cz/item/CS_URS_2021_02/766411821</t>
  </si>
  <si>
    <t>(19*1,35)*3</t>
  </si>
  <si>
    <t>33</t>
  </si>
  <si>
    <t>766411822</t>
  </si>
  <si>
    <t>Demontáž truhlářského obložení stěn podkladových roštů</t>
  </si>
  <si>
    <t>-89345362</t>
  </si>
  <si>
    <t>Demontáž obložení stěn podkladových roštů</t>
  </si>
  <si>
    <t>https://podminky.urs.cz/item/CS_URS_2021_02/766411822</t>
  </si>
  <si>
    <t>34</t>
  </si>
  <si>
    <t>766660001.R</t>
  </si>
  <si>
    <t>Výměna poškozených dveří včetně kování</t>
  </si>
  <si>
    <t>845660377</t>
  </si>
  <si>
    <t>Montáž dveřních křídel dřevěných nebo plastových otevíravých do ocelové zárubně povrchově upravených jednokřídlových, šířky do 800 mm</t>
  </si>
  <si>
    <t>36</t>
  </si>
  <si>
    <t>766660121</t>
  </si>
  <si>
    <t>Montáž nadsvětlíkových křídel v do 500 mm</t>
  </si>
  <si>
    <t>2049432065</t>
  </si>
  <si>
    <t>Montáž dveřních křídel dřevěných nebo plastových otevíravých do dřevěné rámové zárubně povrchově upravených nadsvětlíkových křídel, výšky do 500 mm</t>
  </si>
  <si>
    <t>https://podminky.urs.cz/item/CS_URS_2021_02/766660121</t>
  </si>
  <si>
    <t>37</t>
  </si>
  <si>
    <t>55341018</t>
  </si>
  <si>
    <t xml:space="preserve">dveře jednokřídlové 800 s nadsvětlíkem </t>
  </si>
  <si>
    <t>-1938448154</t>
  </si>
  <si>
    <t>dveře Al balkonové jednokřídlové s nadsvětlíkem dvojsklo</t>
  </si>
  <si>
    <t>https://podminky.urs.cz/item/CS_URS_2021_02/55341018</t>
  </si>
  <si>
    <t>38</t>
  </si>
  <si>
    <t>766691932</t>
  </si>
  <si>
    <t>Seřízení plastového okenního nebo dveřního otvíracího a sklápěcího křídla</t>
  </si>
  <si>
    <t>1956145753</t>
  </si>
  <si>
    <t>Ostatní práce seřízení okenního nebo dveřního křídla otvíracího nebo sklápěcího plastového</t>
  </si>
  <si>
    <t>https://podminky.urs.cz/item/CS_URS_2021_02/766691932</t>
  </si>
  <si>
    <t>998766101</t>
  </si>
  <si>
    <t>Přesun hmot tonážní pro kce truhlářské v objektech v do 6 m</t>
  </si>
  <si>
    <t>-984409302</t>
  </si>
  <si>
    <t>Přesun hmot pro konstrukce truhlářské stanovený z hmotnosti přesunovaného materiálu vodorovná dopravní vzdálenost do 50 m v objektech výšky do 6 m</t>
  </si>
  <si>
    <t>https://podminky.urs.cz/item/CS_URS_2021_02/998766101</t>
  </si>
  <si>
    <t>998766181</t>
  </si>
  <si>
    <t>Příplatek k přesunu hmot tonážní 766 prováděný bez použití mechanizace</t>
  </si>
  <si>
    <t>-1089732845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</si>
  <si>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</si>
  <si>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https://podminky.urs.cz/item/CS_URS_2021_02/998766181</t>
  </si>
  <si>
    <t>771</t>
  </si>
  <si>
    <t>Podlahy z dlaždic - Podlahy z dlaždic</t>
  </si>
  <si>
    <t>771573113</t>
  </si>
  <si>
    <t>Montáž podlah keramických hladkých lepených standardním lepidlem přes 9 do 12 ks/m2</t>
  </si>
  <si>
    <t>-199377312</t>
  </si>
  <si>
    <t>Montáž podlah z dlaždic keramických lepených standardním lepidlem hladkých přes 9 do 12 ks/m2</t>
  </si>
  <si>
    <t>https://podminky.urs.cz/item/CS_URS_2021_02/771573113</t>
  </si>
  <si>
    <t>(((1,7*1)*5)*2)*2</t>
  </si>
  <si>
    <t>59761409</t>
  </si>
  <si>
    <t>dlažba keramická slinutá protiskluzná do interiéru i exteriéru pro vysoké mechanické namáhání přes 9 do 12ks/m2</t>
  </si>
  <si>
    <t>-1476365829</t>
  </si>
  <si>
    <t>https://podminky.urs.cz/item/CS_URS_2021_02/59761409</t>
  </si>
  <si>
    <t>34*1,1 'Přepočtené koeficientem množství</t>
  </si>
  <si>
    <t>771573810</t>
  </si>
  <si>
    <t>Demontáž podlah z dlaždic keramických lepených</t>
  </si>
  <si>
    <t>-727231971</t>
  </si>
  <si>
    <t>https://podminky.urs.cz/item/CS_URS_2021_02/771573810</t>
  </si>
  <si>
    <t>771591112</t>
  </si>
  <si>
    <t>Izolace pod dlažbu nátěrem nebo stěrkou ve dvou vrstvách</t>
  </si>
  <si>
    <t>-1084147147</t>
  </si>
  <si>
    <t>Izolace podlahy pod dlažbu nátěrem nebo stěrkou ve dvou vrstvách</t>
  </si>
  <si>
    <t>https://podminky.urs.cz/item/CS_URS_2021_02/771591112</t>
  </si>
  <si>
    <t>998771101</t>
  </si>
  <si>
    <t>Přesun hmot tonážní pro podlahy z dlaždic v objektech v do 6 m</t>
  </si>
  <si>
    <t>1654034054</t>
  </si>
  <si>
    <t>Přesun hmot pro podlahy z dlaždic stanovený z hmotnosti přesunovaného materiálu vodorovná dopravní vzdálenost do 50 m v objektech výšky do 6 m</t>
  </si>
  <si>
    <t>https://podminky.urs.cz/item/CS_URS_2021_02/998771101</t>
  </si>
  <si>
    <t>998771181</t>
  </si>
  <si>
    <t>Příplatek k přesunu hmot tonážní 771 prováděný bez použití mechanizace</t>
  </si>
  <si>
    <t>943580374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</si>
  <si>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</si>
  <si>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https://podminky.urs.cz/item/CS_URS_2021_02/998771181</t>
  </si>
  <si>
    <t>1404202333</t>
  </si>
  <si>
    <t>109517281</t>
  </si>
  <si>
    <t>1783579976</t>
  </si>
  <si>
    <t>6161,31*0,05</t>
  </si>
  <si>
    <t>50</t>
  </si>
  <si>
    <t>2055016910</t>
  </si>
  <si>
    <t>51</t>
  </si>
  <si>
    <t>534352950</t>
  </si>
  <si>
    <t>52</t>
  </si>
  <si>
    <t>585516197</t>
  </si>
  <si>
    <t>53</t>
  </si>
  <si>
    <t>53650914</t>
  </si>
  <si>
    <t>((7,3*7)+(10,2*4)+(7*4)+(4,6*10)+(29*2)+(13,8*11)+(6,6*4)+(6,7*7)+(5*6)+(15*6)+(6,5*8)+(4,5*12)+(14,5*5)+(6,5*18)+(22*2)+(18,7*2)+(14*2)+(6,9*10))*4</t>
  </si>
  <si>
    <t>(4,4*8)*4</t>
  </si>
  <si>
    <t>(17,5*14,5)+(20,4*14)+(30*12)+(14,2*17,8)+(30*14,5)+(18,7*14)</t>
  </si>
  <si>
    <t>54</t>
  </si>
  <si>
    <t>-2129651685</t>
  </si>
  <si>
    <t>55</t>
  </si>
  <si>
    <t>784221141</t>
  </si>
  <si>
    <t>Příplatek k cenám 2x maleb za sucha otěruvzdorných za barevnou malbu tónovanou tónovacími přípravky</t>
  </si>
  <si>
    <t>49428188</t>
  </si>
  <si>
    <t>Malby z malířských směsí otěruvzdorných za sucha Příplatek k cenám dvojnásobných maleb za provádění barevné malby tónované tónovacími přípravky</t>
  </si>
  <si>
    <t>https://podminky.urs.cz/item/CS_URS_2021_02/784221141</t>
  </si>
  <si>
    <t>2682,4</t>
  </si>
  <si>
    <t>56</t>
  </si>
  <si>
    <t>358856911</t>
  </si>
  <si>
    <t>57</t>
  </si>
  <si>
    <t>-1673452711</t>
  </si>
  <si>
    <t>58</t>
  </si>
  <si>
    <t>203829834</t>
  </si>
  <si>
    <t>3 - 3NP stavební část</t>
  </si>
  <si>
    <t>332205898</t>
  </si>
  <si>
    <t>-1322845733</t>
  </si>
  <si>
    <t>1135369043</t>
  </si>
  <si>
    <t>928625778</t>
  </si>
  <si>
    <t>-1125551692</t>
  </si>
  <si>
    <t>-638239208</t>
  </si>
  <si>
    <t>1354617622</t>
  </si>
  <si>
    <t>-1564621043</t>
  </si>
  <si>
    <t>(((1*1*0,3)*5)*2)*1,5</t>
  </si>
  <si>
    <t>-1879729641</t>
  </si>
  <si>
    <t>1333366333</t>
  </si>
  <si>
    <t>-2008232111</t>
  </si>
  <si>
    <t>-571361438</t>
  </si>
  <si>
    <t>1886453358</t>
  </si>
  <si>
    <t>-248700939</t>
  </si>
  <si>
    <t>-1575879991</t>
  </si>
  <si>
    <t>-1236599167</t>
  </si>
  <si>
    <t>1667253915</t>
  </si>
  <si>
    <t>-1804206449</t>
  </si>
  <si>
    <t>725845393</t>
  </si>
  <si>
    <t>1936113842</t>
  </si>
  <si>
    <t>390706982</t>
  </si>
  <si>
    <t>-257565031</t>
  </si>
  <si>
    <t>1500816852</t>
  </si>
  <si>
    <t>-863052131</t>
  </si>
  <si>
    <t>1961822778</t>
  </si>
  <si>
    <t>-742488435</t>
  </si>
  <si>
    <t>-1898229586</t>
  </si>
  <si>
    <t>-1549380038</t>
  </si>
  <si>
    <t>-1147369600</t>
  </si>
  <si>
    <t>1570458729</t>
  </si>
  <si>
    <t>-244130175</t>
  </si>
  <si>
    <t>-180377934</t>
  </si>
  <si>
    <t>-209702441</t>
  </si>
  <si>
    <t>799680429</t>
  </si>
  <si>
    <t>38784996</t>
  </si>
  <si>
    <t>-214788995</t>
  </si>
  <si>
    <t>((1,7*1)*5)*2</t>
  </si>
  <si>
    <t>-1759762652</t>
  </si>
  <si>
    <t>17*1,1 'Přepočtené koeficientem množství</t>
  </si>
  <si>
    <t>344822711</t>
  </si>
  <si>
    <t>415148734</t>
  </si>
  <si>
    <t>-2096629969</t>
  </si>
  <si>
    <t>217055975</t>
  </si>
  <si>
    <t>-1526409048</t>
  </si>
  <si>
    <t>-252344431</t>
  </si>
  <si>
    <t>1025855674</t>
  </si>
  <si>
    <t>170242435</t>
  </si>
  <si>
    <t>-1316511536</t>
  </si>
  <si>
    <t>-18445844</t>
  </si>
  <si>
    <t>-1979236958</t>
  </si>
  <si>
    <t>-389682477</t>
  </si>
  <si>
    <t>-1976963976</t>
  </si>
  <si>
    <t>((7,3*7)+(10,2*4)+(7*4)+(4,6*10)+(29*2)+(13,8*11)+(6,5*18)+(22*2)+(18,7*2)+(14*2)+(6,9*10))*4</t>
  </si>
  <si>
    <t>2143505553</t>
  </si>
  <si>
    <t>1006431410</t>
  </si>
  <si>
    <t>1252747548</t>
  </si>
  <si>
    <t>4 - 4NP stavební část</t>
  </si>
  <si>
    <t xml:space="preserve">    3 - Svislé a kompletní konstrukce</t>
  </si>
  <si>
    <t>Svislé a kompletní konstrukce - Svislé a kompletní konstrukce</t>
  </si>
  <si>
    <t>340239212</t>
  </si>
  <si>
    <t>Zazdívka otvorů v příčkách nebo stěnách pl přes 1 do 4 m2 cihlami plnými tl přes 100 mm</t>
  </si>
  <si>
    <t>-1586613414</t>
  </si>
  <si>
    <t>Zazdívka otvorů v příčkách nebo stěnách cihlami plnými pálenými plochy přes 1 m2 do 4 m2, tloušťky přes 100 mm</t>
  </si>
  <si>
    <t>https://podminky.urs.cz/item/CS_URS_2021_02/340239212</t>
  </si>
  <si>
    <t>(0,935*2)*2</t>
  </si>
  <si>
    <t>(1,260*2)*2</t>
  </si>
  <si>
    <t>(1*2)*2</t>
  </si>
  <si>
    <t>(1,115*2)*2</t>
  </si>
  <si>
    <t>2039957944</t>
  </si>
  <si>
    <t>-602649574</t>
  </si>
  <si>
    <t>-803925052</t>
  </si>
  <si>
    <t>-1617690651</t>
  </si>
  <si>
    <t>3793,2*0,05</t>
  </si>
  <si>
    <t>510176887</t>
  </si>
  <si>
    <t>-577868639</t>
  </si>
  <si>
    <t>1030</t>
  </si>
  <si>
    <t>8</t>
  </si>
  <si>
    <t>-1081951852</t>
  </si>
  <si>
    <t>1103521709</t>
  </si>
  <si>
    <t>(((1*1*0,3)*4)*2)*1,2</t>
  </si>
  <si>
    <t>968072456</t>
  </si>
  <si>
    <t>Vybourání kovových dveřních zárubní pl přes 2 m2</t>
  </si>
  <si>
    <t>-1203746792</t>
  </si>
  <si>
    <t>Vybourání kovových rámů oken s křídly, dveřních zárubní, vrat, stěn, ostění nebo obkladů dveřních zárubní, plochy přes 2 m2</t>
  </si>
  <si>
    <t>https://podminky.urs.cz/item/CS_URS_2021_02/968072456</t>
  </si>
  <si>
    <t>1201978428</t>
  </si>
  <si>
    <t>-814830123</t>
  </si>
  <si>
    <t>1004400562</t>
  </si>
  <si>
    <t>132777165</t>
  </si>
  <si>
    <t>2110919365</t>
  </si>
  <si>
    <t>-144632434</t>
  </si>
  <si>
    <t>-684547492</t>
  </si>
  <si>
    <t>-171935025</t>
  </si>
  <si>
    <t>-738257707</t>
  </si>
  <si>
    <t>-1662537126</t>
  </si>
  <si>
    <t>-1129410069</t>
  </si>
  <si>
    <t>24</t>
  </si>
  <si>
    <t>-755224612</t>
  </si>
  <si>
    <t>25</t>
  </si>
  <si>
    <t>2001782492</t>
  </si>
  <si>
    <t>-997861979</t>
  </si>
  <si>
    <t>(3,42*4)</t>
  </si>
  <si>
    <t>-501286272</t>
  </si>
  <si>
    <t>612218638</t>
  </si>
  <si>
    <t>-1662030278</t>
  </si>
  <si>
    <t>-615909312</t>
  </si>
  <si>
    <t>-603910782</t>
  </si>
  <si>
    <t>-1588798743</t>
  </si>
  <si>
    <t>-655384829</t>
  </si>
  <si>
    <t>26623519</t>
  </si>
  <si>
    <t>722714819</t>
  </si>
  <si>
    <t>1695279850</t>
  </si>
  <si>
    <t>-2131717306</t>
  </si>
  <si>
    <t>-270192257</t>
  </si>
  <si>
    <t>(((1,7*1)*4)*2)*2</t>
  </si>
  <si>
    <t>600984198</t>
  </si>
  <si>
    <t>27,2*1,1 'Přepočtené koeficientem množství</t>
  </si>
  <si>
    <t>125862865</t>
  </si>
  <si>
    <t>700937439</t>
  </si>
  <si>
    <t>1032810291</t>
  </si>
  <si>
    <t>-1601860710</t>
  </si>
  <si>
    <t>731962154</t>
  </si>
  <si>
    <t>-1649265187</t>
  </si>
  <si>
    <t>-789828254</t>
  </si>
  <si>
    <t>5782,91*0,05</t>
  </si>
  <si>
    <t>-169318335</t>
  </si>
  <si>
    <t>-729876722</t>
  </si>
  <si>
    <t>305072601</t>
  </si>
  <si>
    <t>733520248</t>
  </si>
  <si>
    <t>((10,2*4)+(7*4)+(4,6*10)+(29*2)+(13,8*11)+(6,6*4)+(6,7*7)+(5*6)+(15*6)+(6,5*8)+(4,5*12)+(14,5*2)+(6,5*18)+(22*2)+(18,7*2)+(14*2)+(6,9*10))*4</t>
  </si>
  <si>
    <t>-1659744863</t>
  </si>
  <si>
    <t>1503444774</t>
  </si>
  <si>
    <t>((10,2*4)+(7*4)+(4,6*6)+(29*2)+(13,8*11)+(6,5*18)+(22*2)+(18,7*2)+(14*2)+(6,9*10))*4</t>
  </si>
  <si>
    <t>-1149009223</t>
  </si>
  <si>
    <t>-1199087452</t>
  </si>
  <si>
    <t>-1116590758</t>
  </si>
  <si>
    <t>5 - Změna užívání dílny na kanceláře</t>
  </si>
  <si>
    <t>DPH 21%</t>
  </si>
  <si>
    <t xml:space="preserve">    776 - Podlahy povlakové</t>
  </si>
  <si>
    <t>952901111</t>
  </si>
  <si>
    <t>Vyčištění budov bytové a občanské výstavby při výšce podlaží do 4 m</t>
  </si>
  <si>
    <t>965081213.1</t>
  </si>
  <si>
    <t>Bourání nášlapných vrstev podlah</t>
  </si>
  <si>
    <t>5,25*5,85+6,25*6,55</t>
  </si>
  <si>
    <t>997013111</t>
  </si>
  <si>
    <t>Vnitrostaveništní doprava suti a vybouraných hmot pro budovy v do 6 m s použitím mechanizace</t>
  </si>
  <si>
    <t>2,543*9 "Přepočtené koeficientem množství</t>
  </si>
  <si>
    <t>997013871</t>
  </si>
  <si>
    <t>Poplatek za uložení stavebního odpadu na recyklační skládce (skládkovné) směsného stavebního a demoličního kód odpadu  17 09 04</t>
  </si>
  <si>
    <t>Poplatek za uložení stavebního odpadu na recyklační skládce (skládkovné) směsného stavebního a demoličního kód odpadu 17 09 04</t>
  </si>
  <si>
    <t>998011001</t>
  </si>
  <si>
    <t>Přesun hmot pro budovy zděné v do 6 m</t>
  </si>
  <si>
    <t>741701101</t>
  </si>
  <si>
    <t>Úpravy a doplnění elektroinstalace - osvětlení, vypínače, zásuvky, úpravy rozvaděče</t>
  </si>
  <si>
    <t>763111417</t>
  </si>
  <si>
    <t>SDK příčka tl 150 mm profil CW+UW 100 desky 2xA 12,5 s izolací EI 60 Rw do 56 dB</t>
  </si>
  <si>
    <t>(5,85+5,1+6,55)*2,95-1,6*3</t>
  </si>
  <si>
    <t>763111717</t>
  </si>
  <si>
    <t>SDK příčka základní penetrační nátěr (oboustranně)</t>
  </si>
  <si>
    <t>763181411</t>
  </si>
  <si>
    <t>Ztužující výplň otvoru pro dveře pro příčky do 2,75 m</t>
  </si>
  <si>
    <t>763431001</t>
  </si>
  <si>
    <t>Montáž minerálního podhledu s vyjímatelnými panely vel. do 0,36 m2 na zavěšený viditelný rošt</t>
  </si>
  <si>
    <t>5,1*(2,725+2,975)+6,55*(3,375+2,725)</t>
  </si>
  <si>
    <t>59036519</t>
  </si>
  <si>
    <t>deska podhledová minerální rovná bílá jemně texturovaná zvukově pohltivá tlumivá 15x600x600mm</t>
  </si>
  <si>
    <t>766660171</t>
  </si>
  <si>
    <t>Montáž dveřních křídel otvíravých jednokřídlových š do 0,8 m do obložkové zárubně</t>
  </si>
  <si>
    <t>61162086.1</t>
  </si>
  <si>
    <t>dveře jednokřídlé dřevotřískové povrch laminátový plné 800x1970-2100mm, vč. kování, prahu/lišty a ostatních doplňků</t>
  </si>
  <si>
    <t>766682111</t>
  </si>
  <si>
    <t>Montáž zárubní obložkových pro dveře jednokřídlové tl stěny do 170 mm</t>
  </si>
  <si>
    <t>61182307</t>
  </si>
  <si>
    <t>zárubeň jednokřídlá obložková s laminátovým povrchem tl stěny 60-150mm rozměru 600-1100/1970, 2100mm</t>
  </si>
  <si>
    <t>766701001</t>
  </si>
  <si>
    <t>Úprava stávajícího parapetu</t>
  </si>
  <si>
    <t>Přesun hmot tonážní pro konstrukce truhlářské v objektech v do 6 m</t>
  </si>
  <si>
    <t>776</t>
  </si>
  <si>
    <t>Podlahy povlakové - Podlahy povlakové</t>
  </si>
  <si>
    <t>776111115</t>
  </si>
  <si>
    <t>Broušení podkladu povlakových podlah před litím stěrky</t>
  </si>
  <si>
    <t>69,025</t>
  </si>
  <si>
    <t>776111311</t>
  </si>
  <si>
    <t>Vysátí podkladu povlakových podlah</t>
  </si>
  <si>
    <t>776121311</t>
  </si>
  <si>
    <t>Vodou ředitelná penetrace savého podkladu povlakových podlah ředěná v poměru 1:1</t>
  </si>
  <si>
    <t>776141121</t>
  </si>
  <si>
    <t>Vyrovnání podkladu povlakových podlah stěrkou pevnosti 30 MPa tl 3 mm</t>
  </si>
  <si>
    <t>776241121</t>
  </si>
  <si>
    <t>Lepení vzorovaných pásů ze sametového vinylu</t>
  </si>
  <si>
    <t>28411081</t>
  </si>
  <si>
    <t>vinyl sametový vyrobený systémem vločkování, digit tisk tl 4,3mm, nylon 6.6, hustota vlákna 70mil/m2, zátěž 33, R10, hořlavost Bfl S1, útlum 20dB</t>
  </si>
  <si>
    <t>776411111</t>
  </si>
  <si>
    <t>Montáž obvodových soklíků výšky do 80 mm</t>
  </si>
  <si>
    <t>m</t>
  </si>
  <si>
    <t>(5,1*2+2,275*2+2,975+6,55*2+3,375)*2+5,85-0,8*6</t>
  </si>
  <si>
    <t>28411009</t>
  </si>
  <si>
    <t>lišta soklová PVC 18x80mm</t>
  </si>
  <si>
    <t>69,45*1,1 "Přepočtené koeficientem množství</t>
  </si>
  <si>
    <t>998776101</t>
  </si>
  <si>
    <t>Přesun hmot tonážní pro podlahy povlakové v objektech v do 6 m</t>
  </si>
  <si>
    <t>60</t>
  </si>
  <si>
    <t>784121001</t>
  </si>
  <si>
    <t>Oškrabání malby v mísnostech výšky do 3,80 m</t>
  </si>
  <si>
    <t>62</t>
  </si>
  <si>
    <t>(6,55*2+3,375*2+2,725*3+2,975+5,1*2)*2,97-0,9*1,6*7</t>
  </si>
  <si>
    <t>784121011</t>
  </si>
  <si>
    <t>Rozmývání podkladu po oškrabání malby v místnostech výšky do 3,80 m</t>
  </si>
  <si>
    <t>64</t>
  </si>
  <si>
    <t>784211101</t>
  </si>
  <si>
    <t>Dvojnásobné bílé malby ze směsí za mokra výborně otěruvzdorných v místnostech výšky do 3,80 m</t>
  </si>
  <si>
    <t>66</t>
  </si>
  <si>
    <t>112,284+46,825*2</t>
  </si>
  <si>
    <t>6 - Změna užívání chodby na kanceláře</t>
  </si>
  <si>
    <t>619995001</t>
  </si>
  <si>
    <t>Začištění omítek kolem oken, dveří, podlah nebo obkladů</t>
  </si>
  <si>
    <t>(0,9+1,6)*2</t>
  </si>
  <si>
    <t>622385104</t>
  </si>
  <si>
    <t>Tenkovrstvá minerální omítka malých ploch do 1,0 m2 na stěnách</t>
  </si>
  <si>
    <t>3,9*4,2</t>
  </si>
  <si>
    <t>968082016</t>
  </si>
  <si>
    <t>Vybourání plastových rámů oken včetně křídel plochy přes 1 do 2 m2</t>
  </si>
  <si>
    <t>0,9*1,6</t>
  </si>
  <si>
    <t>971042651</t>
  </si>
  <si>
    <t>Vybourání otvorů v betonových příčkách a zdech pl do 4 m2</t>
  </si>
  <si>
    <t>0,9*1,6*0,25</t>
  </si>
  <si>
    <t>977211112</t>
  </si>
  <si>
    <t>Řezání stěnovou pilou ŽB kcí s výztuží průměru do 16 mm hl do 350 mm</t>
  </si>
  <si>
    <t>1,456*9 "Přepočtené koeficientem množství</t>
  </si>
  <si>
    <t>(3,8+4,2)*2,95-1,6</t>
  </si>
  <si>
    <t>766622132</t>
  </si>
  <si>
    <t>Montáž plastových oken plochy přes 1 m2 otevíravých výšky do 2,5 m s rámem do zdiva</t>
  </si>
  <si>
    <t>0,9*1,6*2</t>
  </si>
  <si>
    <t>61140054</t>
  </si>
  <si>
    <t>okno plastové otevíravé/sklopné trojsklo přes plochu 1m2 v 1,5-2,5m</t>
  </si>
  <si>
    <t>68</t>
  </si>
  <si>
    <t>35</t>
  </si>
  <si>
    <t>70</t>
  </si>
  <si>
    <t>(3,75+4,05)*2+3,95+4,2-0,8*2</t>
  </si>
  <si>
    <t>72</t>
  </si>
  <si>
    <t>22,15*1,1 "Přepočtené koeficientem množství</t>
  </si>
  <si>
    <t>74</t>
  </si>
  <si>
    <t>76</t>
  </si>
  <si>
    <t>(4,05+3,75)*2,97-0,9*1,6*3</t>
  </si>
  <si>
    <t>78</t>
  </si>
  <si>
    <t>80</t>
  </si>
  <si>
    <t>22*2+18,846</t>
  </si>
  <si>
    <t>7 - Stavební úpravy jídelny</t>
  </si>
  <si>
    <t xml:space="preserve">    781 - Dokončovací práce - obklady</t>
  </si>
  <si>
    <t>612131101</t>
  </si>
  <si>
    <t>Cementový postřik vnitřních stěn nanášený celoplošně ručně</t>
  </si>
  <si>
    <t>612142001</t>
  </si>
  <si>
    <t>Potažení vnitřních stěn sklovláknitým pletivem vtlačeným do tenkovrstvé hmoty</t>
  </si>
  <si>
    <t>8,4*2,1-1,2*1,15*2-0,8*1,15-1,8</t>
  </si>
  <si>
    <t>18,82</t>
  </si>
  <si>
    <t>612331121</t>
  </si>
  <si>
    <t>Cementová omítka hladká jednovrstvá vnitřních stěn nanášená ručně</t>
  </si>
  <si>
    <t>75,19-18,82</t>
  </si>
  <si>
    <t>7,05*8,7</t>
  </si>
  <si>
    <t>5,112*9 "Přepočtené koeficientem množství</t>
  </si>
  <si>
    <t>725311131.1</t>
  </si>
  <si>
    <t>Dřez dvojitý nerezový se zápachovou uzávěrkou nástavný 900x600 mm, vč. dopojení na rozvody vody a kanalizace</t>
  </si>
  <si>
    <t>763111411</t>
  </si>
  <si>
    <t>SDK příčka tl 100 mm profil CW+UW 50 desky 2xA 12,5 s izolací EI 60 Rw do 51 dB</t>
  </si>
  <si>
    <t>3,85*1</t>
  </si>
  <si>
    <t>763111713</t>
  </si>
  <si>
    <t>SDK příčka ukončení ve volném prostoru</t>
  </si>
  <si>
    <t>19,14+3,85</t>
  </si>
  <si>
    <t>763111751</t>
  </si>
  <si>
    <t>Příplatek k SDK příčce za plochu do 6 m2 jednotlivě</t>
  </si>
  <si>
    <t>763112315</t>
  </si>
  <si>
    <t>SDK příčka mezibytová tl 205 mm zdvojený profil CW+UW 75 desky 2xA 12,5 s dvojitou izolací EI 60 Rw do 64 dB</t>
  </si>
  <si>
    <t>8,4*2,95-1,2*1,2*2-0,8*1,2-1,8</t>
  </si>
  <si>
    <t>763164551</t>
  </si>
  <si>
    <t>SDK obklad kcí tvaru L š přes 0,8 m desky 1xA 12,5</t>
  </si>
  <si>
    <t>1,6*6,85</t>
  </si>
  <si>
    <t>763182313</t>
  </si>
  <si>
    <t>Ostění oken z desek v SDK konstrukci hloubky do 0,3 m</t>
  </si>
  <si>
    <t>1,2*10+0,8*2</t>
  </si>
  <si>
    <t>766411812</t>
  </si>
  <si>
    <t>Demontáž truhlářského obložení stěn z panelů plochy přes 1,5 m2</t>
  </si>
  <si>
    <t>"vč. parapetu a krytu radiátorů, vč. obložení VZT</t>
  </si>
  <si>
    <t>((6,85*2+8,7+0,4*4+1,4*2+0,6)*2,95-1,2*1,2*2-1,2*0,8-1,8)*1,2</t>
  </si>
  <si>
    <t>766622211.1</t>
  </si>
  <si>
    <t>Montáž plastových podávacích oken s rámem do sádrokartonové konstrukce</t>
  </si>
  <si>
    <t>61140052.1</t>
  </si>
  <si>
    <t>okno plastové podávací</t>
  </si>
  <si>
    <t>1,2*1,2*2+1,2*0,8</t>
  </si>
  <si>
    <t>766660172</t>
  </si>
  <si>
    <t>Montáž dveřních křídel otvíravých jednokřídlových š přes 0,8 m do obložkové zárubně</t>
  </si>
  <si>
    <t>61162087.1</t>
  </si>
  <si>
    <t>dveře jednokřídlé dřevotřískové povrch laminátový plné 900x1970-2100mm, vč. kování, prahu/lišty a ostatních doplňků</t>
  </si>
  <si>
    <t>766682112</t>
  </si>
  <si>
    <t>Montáž zárubní obložkových pro dveře jednokřídlové tl stěny do 350 mm</t>
  </si>
  <si>
    <t>61182308</t>
  </si>
  <si>
    <t>zárubeň jednokřídlá obložková s laminátovým povrchem tl stěny 160-250mm rozměru 600-1100/1970, 2100mm</t>
  </si>
  <si>
    <t>61,335</t>
  </si>
  <si>
    <t>781</t>
  </si>
  <si>
    <t>Dokončovací práce - obklady - Dokončovací práce - obklady</t>
  </si>
  <si>
    <t>781121011</t>
  </si>
  <si>
    <t>Nátěr penetrační na stěnu</t>
  </si>
  <si>
    <t>68,53+3,9*1,05*2</t>
  </si>
  <si>
    <t>781474112</t>
  </si>
  <si>
    <t>Montáž obkladů vnitřních keramických hladkých do 12 ks/m2 lepených flexibilním lepidlem</t>
  </si>
  <si>
    <t>82</t>
  </si>
  <si>
    <t>56,37+12,16+3,9*1,05*2</t>
  </si>
  <si>
    <t>59761026</t>
  </si>
  <si>
    <t>obklad keramický hladký do 12ks/m2</t>
  </si>
  <si>
    <t>84</t>
  </si>
  <si>
    <t>76,72*1,1 "Přepočtené koeficientem množství</t>
  </si>
  <si>
    <t>781991001</t>
  </si>
  <si>
    <t>Ostatní náklady oddílu 781 (např. lišty, řezání, prostupy, tmely .) přepočtené na m2 obkládané plochy</t>
  </si>
  <si>
    <t>86</t>
  </si>
  <si>
    <t>998781101</t>
  </si>
  <si>
    <t>Přesun hmot tonážní pro obklady keramické v objektech v do 6 m</t>
  </si>
  <si>
    <t>88</t>
  </si>
  <si>
    <t>90</t>
  </si>
  <si>
    <t>92</t>
  </si>
  <si>
    <t>784181121</t>
  </si>
  <si>
    <t>Hloubková jednonásobná bezbarvá penetrace podkladu v místnostech výšky do 3,80 m</t>
  </si>
  <si>
    <t>94</t>
  </si>
  <si>
    <t>(6,85+8,7/2+1,4+0,2)*2*(2,95-2,1)-0,7*2,1*2</t>
  </si>
  <si>
    <t>96</t>
  </si>
  <si>
    <t>(6,85+8,7+1,4+0,2)*2*(2,95-2,1)-0,7*2,1*2+61,335+19,14</t>
  </si>
  <si>
    <t>2 - Elektro</t>
  </si>
  <si>
    <t>1 - 1NP-položky</t>
  </si>
  <si>
    <t>D1 - Elektromateriál</t>
  </si>
  <si>
    <t>D2 - Silnoproud</t>
  </si>
  <si>
    <t>D4 - Rozvaděče</t>
  </si>
  <si>
    <t>D5 - Elektromontáže</t>
  </si>
  <si>
    <t>D6 - Práce v HZS</t>
  </si>
  <si>
    <t>D7 - Výchozí revize</t>
  </si>
  <si>
    <t>D1</t>
  </si>
  <si>
    <t>Elektromateriál - Elektromateriál</t>
  </si>
  <si>
    <t>D2</t>
  </si>
  <si>
    <t>Silnoproud - Silnoproud</t>
  </si>
  <si>
    <t>Pol1</t>
  </si>
  <si>
    <t>Lišta instalační LHD 60*40 HD</t>
  </si>
  <si>
    <t>Pol2</t>
  </si>
  <si>
    <t>Lišta instalační LHD 40*20 HD</t>
  </si>
  <si>
    <t>Pol3</t>
  </si>
  <si>
    <t>CXKH-R-J  5*6</t>
  </si>
  <si>
    <t>CXKH-R-J 5*6</t>
  </si>
  <si>
    <t>Pol4</t>
  </si>
  <si>
    <t>CXKH-R-J  3* 2.5</t>
  </si>
  <si>
    <t>CXKH-R-J 3* 2.5</t>
  </si>
  <si>
    <t>Pol5</t>
  </si>
  <si>
    <t>CXKH-R-J  3* 1.5</t>
  </si>
  <si>
    <t>CXKH-R-J 3* 1.5</t>
  </si>
  <si>
    <t>Pol6</t>
  </si>
  <si>
    <t>Vodič HO7V-U 6 Zz</t>
  </si>
  <si>
    <t>Pol7</t>
  </si>
  <si>
    <t>Krabice přístrojová KP 64/LD HF_HA</t>
  </si>
  <si>
    <t>Pol8</t>
  </si>
  <si>
    <t>Krabice univerzální KU 64/LD HF_HA</t>
  </si>
  <si>
    <t>Pol9</t>
  </si>
  <si>
    <t>WAGO 222-415 krab.svorka třívodič.2,5</t>
  </si>
  <si>
    <t>Pol10</t>
  </si>
  <si>
    <t>Vypínač osvětlení Č.1</t>
  </si>
  <si>
    <t>Pol11</t>
  </si>
  <si>
    <t>Zásuvka vestavná 1*230V/16A</t>
  </si>
  <si>
    <t>Pol12</t>
  </si>
  <si>
    <t>Zásuvka vestavná 1*230V/16A IP44</t>
  </si>
  <si>
    <t>B</t>
  </si>
  <si>
    <t>LED svítidlo přisazené, ESO2000RSKO, 20W, 2200Lm</t>
  </si>
  <si>
    <t>NP1</t>
  </si>
  <si>
    <t>LED svítidlo nouzové s piktogramem 3W, 1h</t>
  </si>
  <si>
    <t>D4</t>
  </si>
  <si>
    <t>Rozvaděče - Rozvaděče</t>
  </si>
  <si>
    <t>Pol15</t>
  </si>
  <si>
    <t>Rozvodnice nástěnná, 3x 12 modulů</t>
  </si>
  <si>
    <t>Pol16</t>
  </si>
  <si>
    <t>Vypínač 3P/40A</t>
  </si>
  <si>
    <t>Pol17</t>
  </si>
  <si>
    <t>Jistič s proudovým chráničem B10-003/AC</t>
  </si>
  <si>
    <t>Pol18</t>
  </si>
  <si>
    <t>Jistič s proudovým chráničem B16-003/AC</t>
  </si>
  <si>
    <t>Pol19</t>
  </si>
  <si>
    <t>Svorka WK2,5</t>
  </si>
  <si>
    <t>Pol20</t>
  </si>
  <si>
    <t>Svorka WK2,5PE</t>
  </si>
  <si>
    <t>D5</t>
  </si>
  <si>
    <t>Elektromontáže - Elektromontáže</t>
  </si>
  <si>
    <t>210 010104</t>
  </si>
  <si>
    <t>Lišta elektroinst. z PH, pevná vč. spojek, ohybů, rohů L60</t>
  </si>
  <si>
    <t>210 010102</t>
  </si>
  <si>
    <t>Lišta elektroinst. z PH, pevná vč. spojek, ohybů, rohůL40</t>
  </si>
  <si>
    <t>210 810053</t>
  </si>
  <si>
    <t>CYKY-CYKYm 750V do 4*10 pevně uložený</t>
  </si>
  <si>
    <t>210 810046</t>
  </si>
  <si>
    <t>CYKY-CYKYm 750V do 3*2.5 pevně uložený</t>
  </si>
  <si>
    <t>210 810045</t>
  </si>
  <si>
    <t>CYKY-CYKYm 750V do 3*1.5 pevně uložený</t>
  </si>
  <si>
    <t>210 800547</t>
  </si>
  <si>
    <t>CY 6 pevně uložený</t>
  </si>
  <si>
    <t>210 010301</t>
  </si>
  <si>
    <t>Krabice přístrojová bez zapojení</t>
  </si>
  <si>
    <t>210 010321</t>
  </si>
  <si>
    <t>Krabice odbočná s víčkem, svorkovnicí vč. Zapojení</t>
  </si>
  <si>
    <t>210 110001</t>
  </si>
  <si>
    <t>Spínač - řazení 1/2</t>
  </si>
  <si>
    <t>210 111021</t>
  </si>
  <si>
    <t>Domovní zásuvka polozapuštěná 16A 230V</t>
  </si>
  <si>
    <t>210 201020</t>
  </si>
  <si>
    <t>Svítidla zářivková montáž</t>
  </si>
  <si>
    <t>210200043</t>
  </si>
  <si>
    <t>Svítidla žárovková nouzové</t>
  </si>
  <si>
    <t>210 190002</t>
  </si>
  <si>
    <t>Montáž oceloplechových rozvodnic 50 kg</t>
  </si>
  <si>
    <t>E-2000-1</t>
  </si>
  <si>
    <t>Jistič jednopólový a trojpólový IJV, IJM</t>
  </si>
  <si>
    <t>P-0250-2</t>
  </si>
  <si>
    <t>Svorky a svorkovnice zapojené</t>
  </si>
  <si>
    <t>D6</t>
  </si>
  <si>
    <t>Práce v HZS - Práce v HZS</t>
  </si>
  <si>
    <t>Pol21</t>
  </si>
  <si>
    <t>Napojení na svájící instalaci</t>
  </si>
  <si>
    <t>hod</t>
  </si>
  <si>
    <t>D7</t>
  </si>
  <si>
    <t>Výchozí revize - Výchozí revize</t>
  </si>
  <si>
    <t>Pol22</t>
  </si>
  <si>
    <t>Výchozí revize</t>
  </si>
  <si>
    <t>Pol23</t>
  </si>
  <si>
    <t>Typové zkoušky rozvaděče</t>
  </si>
  <si>
    <t>090001000.R</t>
  </si>
  <si>
    <t>Ztížené výrobní podmínky</t>
  </si>
  <si>
    <t>kpl.</t>
  </si>
  <si>
    <t>20366228</t>
  </si>
  <si>
    <t>Ostatní náklady</t>
  </si>
  <si>
    <t>090001000.R1</t>
  </si>
  <si>
    <t>Přidružené pracovní výkony</t>
  </si>
  <si>
    <t>-1099585946</t>
  </si>
  <si>
    <t>090001000.R2</t>
  </si>
  <si>
    <t>Drobný materiál</t>
  </si>
  <si>
    <t>1616646948</t>
  </si>
  <si>
    <t>090001000.R3</t>
  </si>
  <si>
    <t>Provoz investora</t>
  </si>
  <si>
    <t>1764907849</t>
  </si>
  <si>
    <t>090001000.R4</t>
  </si>
  <si>
    <t>Ostatní náklady, PD skut. provedení</t>
  </si>
  <si>
    <t>963668125</t>
  </si>
  <si>
    <t>2 - 2NP-položky</t>
  </si>
  <si>
    <t>D5 - RMO-1.1</t>
  </si>
  <si>
    <t>D6 - RMO-2.1</t>
  </si>
  <si>
    <t>D7 - RMO-3.1</t>
  </si>
  <si>
    <t>D8 - Elektromontáže</t>
  </si>
  <si>
    <t>D9 - Práce v HZS</t>
  </si>
  <si>
    <t>D10 - Výchozí revize</t>
  </si>
  <si>
    <t>Pol24</t>
  </si>
  <si>
    <t>Lišta instalační EKE 140*60 HD</t>
  </si>
  <si>
    <t>Pol25</t>
  </si>
  <si>
    <t>Parapetní kanál PK 110X70 D_HD</t>
  </si>
  <si>
    <t>Pol26</t>
  </si>
  <si>
    <t>CXKH-R-J  5*10</t>
  </si>
  <si>
    <t>CXKH-R-J 5*10</t>
  </si>
  <si>
    <t>Pol27</t>
  </si>
  <si>
    <t>Krabice do par. žlabu KP PK</t>
  </si>
  <si>
    <t>Pol28</t>
  </si>
  <si>
    <t>Vypínač servisní 20A</t>
  </si>
  <si>
    <t>Pol29</t>
  </si>
  <si>
    <t>Zásuvka vestavná 1*230V/16A SPD T3, zvuková sig.</t>
  </si>
  <si>
    <t>A</t>
  </si>
  <si>
    <t>LED svítidlo přisazené, ESO4000RSKO, 38W, 4400Lm</t>
  </si>
  <si>
    <t>LED</t>
  </si>
  <si>
    <t>LED svítidlo výklopné GANYS 15W, bílá 4100K, 1200Lm</t>
  </si>
  <si>
    <t>N1</t>
  </si>
  <si>
    <t>LED svítidlo nouzové s plošnou optikou 3W, 1h</t>
  </si>
  <si>
    <t>-208433879</t>
  </si>
  <si>
    <t>75</t>
  </si>
  <si>
    <t>VCEOY 75-5,6</t>
  </si>
  <si>
    <t>-204470503</t>
  </si>
  <si>
    <t>-1495057307</t>
  </si>
  <si>
    <t>77</t>
  </si>
  <si>
    <t>Pol4.3</t>
  </si>
  <si>
    <t>5011-A3303 zásuvka TV+SAT komplet</t>
  </si>
  <si>
    <t>1558602039</t>
  </si>
  <si>
    <t>Pol5.3</t>
  </si>
  <si>
    <t>Rozvaděč WST 500x400x155mm</t>
  </si>
  <si>
    <t>959790102</t>
  </si>
  <si>
    <t>79</t>
  </si>
  <si>
    <t>Pol6.3</t>
  </si>
  <si>
    <t>Domovní zesilovač IKUSI NBS 804-C48</t>
  </si>
  <si>
    <t>-355974501</t>
  </si>
  <si>
    <t>Rozbočovač SAT FVS8 8x</t>
  </si>
  <si>
    <t>-976857903</t>
  </si>
  <si>
    <t>RMO-1.1 - RMO-1.1</t>
  </si>
  <si>
    <t>Pol40</t>
  </si>
  <si>
    <t>Oceloplechová nástěnná rozvodnice 5x24</t>
  </si>
  <si>
    <t>Pol41</t>
  </si>
  <si>
    <t>Svodič přepětí B+C TNS 275/25kA</t>
  </si>
  <si>
    <t>RMO-2.1 - RMO-2.1</t>
  </si>
  <si>
    <t>RMO-3.1 - RMO-3.1</t>
  </si>
  <si>
    <t>98</t>
  </si>
  <si>
    <t>100</t>
  </si>
  <si>
    <t>102</t>
  </si>
  <si>
    <t>104</t>
  </si>
  <si>
    <t>106</t>
  </si>
  <si>
    <t>D8</t>
  </si>
  <si>
    <t>210 010106</t>
  </si>
  <si>
    <t>Lišta elektroinst. z PH, pevná vč. spojek, ohybů, rohů L80</t>
  </si>
  <si>
    <t>108</t>
  </si>
  <si>
    <t>210 020352</t>
  </si>
  <si>
    <t>Kabel.žlab ze sklolaminátu  100 x 100 mm vč. víka</t>
  </si>
  <si>
    <t>110</t>
  </si>
  <si>
    <t>Kabel.žlab ze sklolaminátu 100 x 100 mm vč. víka</t>
  </si>
  <si>
    <t>112</t>
  </si>
  <si>
    <t>114</t>
  </si>
  <si>
    <t>116</t>
  </si>
  <si>
    <t>118</t>
  </si>
  <si>
    <t>120</t>
  </si>
  <si>
    <t>122</t>
  </si>
  <si>
    <t>124</t>
  </si>
  <si>
    <t>210 110006</t>
  </si>
  <si>
    <t>Spínač trojpólový 16, 25 A - řazení 3</t>
  </si>
  <si>
    <t>126</t>
  </si>
  <si>
    <t>128</t>
  </si>
  <si>
    <t>130</t>
  </si>
  <si>
    <t>132</t>
  </si>
  <si>
    <t>81</t>
  </si>
  <si>
    <t>Pol8.2</t>
  </si>
  <si>
    <t>1390945278</t>
  </si>
  <si>
    <t>Pol9.2</t>
  </si>
  <si>
    <t>Kabel datový UTP, JYTY, JY(S)TY v trubkách</t>
  </si>
  <si>
    <t>630224501</t>
  </si>
  <si>
    <t>83</t>
  </si>
  <si>
    <t>Pol10.2</t>
  </si>
  <si>
    <t>-190162520</t>
  </si>
  <si>
    <t>Pol11.2</t>
  </si>
  <si>
    <t>Montáž účastnické zásuvky TV, DATA</t>
  </si>
  <si>
    <t>-1599434474</t>
  </si>
  <si>
    <t>85</t>
  </si>
  <si>
    <t>Montáž a zapojení STA skříně</t>
  </si>
  <si>
    <t>870233787</t>
  </si>
  <si>
    <t>Pol13</t>
  </si>
  <si>
    <t>Kabel UTP CAT.6a</t>
  </si>
  <si>
    <t>-1321949615</t>
  </si>
  <si>
    <t>210 190003</t>
  </si>
  <si>
    <t>Montáž oceloplechových rozvodnic 100 kg</t>
  </si>
  <si>
    <t>150</t>
  </si>
  <si>
    <t>I-6703-1</t>
  </si>
  <si>
    <t>Svodiče přepětí</t>
  </si>
  <si>
    <t>152</t>
  </si>
  <si>
    <t>154</t>
  </si>
  <si>
    <t>156</t>
  </si>
  <si>
    <t>158</t>
  </si>
  <si>
    <t>160</t>
  </si>
  <si>
    <t>59</t>
  </si>
  <si>
    <t>162</t>
  </si>
  <si>
    <t>164</t>
  </si>
  <si>
    <t>61</t>
  </si>
  <si>
    <t>166</t>
  </si>
  <si>
    <t>168</t>
  </si>
  <si>
    <t>63</t>
  </si>
  <si>
    <t>170</t>
  </si>
  <si>
    <t>172</t>
  </si>
  <si>
    <t>D9</t>
  </si>
  <si>
    <t>65</t>
  </si>
  <si>
    <t>174</t>
  </si>
  <si>
    <t>D10</t>
  </si>
  <si>
    <t>176</t>
  </si>
  <si>
    <t>67</t>
  </si>
  <si>
    <t>178</t>
  </si>
  <si>
    <t>090001000.R.1</t>
  </si>
  <si>
    <t>518808736</t>
  </si>
  <si>
    <t>93</t>
  </si>
  <si>
    <t>090001000.R1.1</t>
  </si>
  <si>
    <t>-1200197720</t>
  </si>
  <si>
    <t>090001000.R2.1</t>
  </si>
  <si>
    <t>-2000586760</t>
  </si>
  <si>
    <t>95</t>
  </si>
  <si>
    <t>090001000.R3.1</t>
  </si>
  <si>
    <t>1230753848</t>
  </si>
  <si>
    <t>090001000.R4.1</t>
  </si>
  <si>
    <t>-1044729400</t>
  </si>
  <si>
    <t>3 - 3NP-položky</t>
  </si>
  <si>
    <t>574835975</t>
  </si>
  <si>
    <t>-694335244</t>
  </si>
  <si>
    <t>566459665</t>
  </si>
  <si>
    <t>Pol4.1</t>
  </si>
  <si>
    <t>775323915</t>
  </si>
  <si>
    <t>Pol5.1</t>
  </si>
  <si>
    <t>1470834116</t>
  </si>
  <si>
    <t>Pol6.1</t>
  </si>
  <si>
    <t>1081102146</t>
  </si>
  <si>
    <t>2050150268</t>
  </si>
  <si>
    <t>Pol8.1</t>
  </si>
  <si>
    <t>1205206446</t>
  </si>
  <si>
    <t>Pol9.1</t>
  </si>
  <si>
    <t>202763825</t>
  </si>
  <si>
    <t>Pol10.1</t>
  </si>
  <si>
    <t>1966991939</t>
  </si>
  <si>
    <t>Pol11.1</t>
  </si>
  <si>
    <t>1811993650</t>
  </si>
  <si>
    <t>-2010551810</t>
  </si>
  <si>
    <t>1995367375</t>
  </si>
  <si>
    <t>87</t>
  </si>
  <si>
    <t>-1283768736</t>
  </si>
  <si>
    <t>1736347180</t>
  </si>
  <si>
    <t>89</t>
  </si>
  <si>
    <t>904829070</t>
  </si>
  <si>
    <t>41888319</t>
  </si>
  <si>
    <t>91</t>
  </si>
  <si>
    <t>1316144362</t>
  </si>
  <si>
    <t>4 - 4NP-položky</t>
  </si>
  <si>
    <t>-1007241512</t>
  </si>
  <si>
    <t>-1483616883</t>
  </si>
  <si>
    <t>-1604285423</t>
  </si>
  <si>
    <t>135983692</t>
  </si>
  <si>
    <t>-750793027</t>
  </si>
  <si>
    <t>1995893335</t>
  </si>
  <si>
    <t>942352006</t>
  </si>
  <si>
    <t>-1542133947</t>
  </si>
  <si>
    <t>-604439699</t>
  </si>
  <si>
    <t>806696935</t>
  </si>
  <si>
    <t>-4790553</t>
  </si>
  <si>
    <t>-1215021983</t>
  </si>
  <si>
    <t>-786964010</t>
  </si>
  <si>
    <t>1002263206</t>
  </si>
  <si>
    <t>-385739922</t>
  </si>
  <si>
    <t>-894111173</t>
  </si>
  <si>
    <t>-568683634</t>
  </si>
  <si>
    <t>1368976511</t>
  </si>
  <si>
    <t>3 - ZTI</t>
  </si>
  <si>
    <t xml:space="preserve">    722 - Zdravotechnika - vnitřní vodovod</t>
  </si>
  <si>
    <t>HZS - Hodinové zúčtovací sazby</t>
  </si>
  <si>
    <t>722</t>
  </si>
  <si>
    <t>Zdravotechnika - vnitřní vodovod - Zdravotechnika - vnitřní vodovod</t>
  </si>
  <si>
    <t>722130919</t>
  </si>
  <si>
    <t>Potrubí pozinkované závitové přeřezání ocelové trubky DN přes 50 do 100</t>
  </si>
  <si>
    <t>1511975116</t>
  </si>
  <si>
    <t>Opravy vodovodního potrubí z ocelových trubek pozinkovaných závitových přeřezání ocelové trubky přes 50 do DN 100</t>
  </si>
  <si>
    <t>https://podminky.urs.cz/item/CS_URS_2021_02/722130919</t>
  </si>
  <si>
    <t>722131938</t>
  </si>
  <si>
    <t>Potrubí pozinkované závitové propojení potrubí DN 80</t>
  </si>
  <si>
    <t>653403679</t>
  </si>
  <si>
    <t>Opravy vodovodního potrubí z ocelových trubek pozinkovaných závitových propojení dosavadního potrubí DN 80</t>
  </si>
  <si>
    <t>https://podminky.urs.cz/item/CS_URS_2021_02/722131938</t>
  </si>
  <si>
    <t>722170801</t>
  </si>
  <si>
    <t>Demontáž rozvodů vody z plastů D do 25</t>
  </si>
  <si>
    <t>1211629531</t>
  </si>
  <si>
    <t>Demontáž rozvodů vody z plastů do Ø 25 mm</t>
  </si>
  <si>
    <t>https://podminky.urs.cz/item/CS_URS_2021_02/722170801</t>
  </si>
  <si>
    <t>722170804</t>
  </si>
  <si>
    <t>Demontáž rozvodů vody z plastů D přes 25 do 50</t>
  </si>
  <si>
    <t>1512669530</t>
  </si>
  <si>
    <t>Demontáž rozvodů vody z plastů přes 25 do Ø 50 mm</t>
  </si>
  <si>
    <t>https://podminky.urs.cz/item/CS_URS_2021_02/722170804</t>
  </si>
  <si>
    <t>722171912</t>
  </si>
  <si>
    <t>Potrubí plastové odříznutí trubky D přes 16 do 20 mm</t>
  </si>
  <si>
    <t>824867949</t>
  </si>
  <si>
    <t>Odříznutí trubky nebo tvarovky u rozvodů vody z plastů D přes 16 do 20 mm</t>
  </si>
  <si>
    <t>https://podminky.urs.cz/item/CS_URS_2021_02/722171912</t>
  </si>
  <si>
    <t>2+3+13</t>
  </si>
  <si>
    <t>722171913</t>
  </si>
  <si>
    <t>Potrubí plastové odříznutí trubky D přes 20 do 25 mm</t>
  </si>
  <si>
    <t>-327834974</t>
  </si>
  <si>
    <t>Odříznutí trubky nebo tvarovky u rozvodů vody z plastů D přes 20 do 25 mm</t>
  </si>
  <si>
    <t>https://podminky.urs.cz/item/CS_URS_2021_02/722171913</t>
  </si>
  <si>
    <t>5+3+4</t>
  </si>
  <si>
    <t>722171914</t>
  </si>
  <si>
    <t>Potrubí plastové odříznutí trubky D přes 25 do 32 mm</t>
  </si>
  <si>
    <t>-1480415489</t>
  </si>
  <si>
    <t>Odříznutí trubky nebo tvarovky u rozvodů vody z plastů D přes 25 do 32 mm</t>
  </si>
  <si>
    <t>https://podminky.urs.cz/item/CS_URS_2021_02/722171914</t>
  </si>
  <si>
    <t>3+3</t>
  </si>
  <si>
    <t>722171915</t>
  </si>
  <si>
    <t>Potrubí plastové odříznutí trubky D přes 32 do 40 mm</t>
  </si>
  <si>
    <t>-50118575</t>
  </si>
  <si>
    <t>Odříznutí trubky nebo tvarovky u rozvodů vody z plastů D přes 32 do 40 mm</t>
  </si>
  <si>
    <t>https://podminky.urs.cz/item/CS_URS_2021_02/722171915</t>
  </si>
  <si>
    <t>8+11+2</t>
  </si>
  <si>
    <t>722171916</t>
  </si>
  <si>
    <t>Potrubí plastové odříznutí trubky D přes 40 do 50 mm</t>
  </si>
  <si>
    <t>-2138790281</t>
  </si>
  <si>
    <t>Odříznutí trubky nebo tvarovky u rozvodů vody z plastů D přes 40 do 50 mm</t>
  </si>
  <si>
    <t>https://podminky.urs.cz/item/CS_URS_2021_02/722171916</t>
  </si>
  <si>
    <t>3+2</t>
  </si>
  <si>
    <t>722173912</t>
  </si>
  <si>
    <t>Potrubí plastové spoje svar polyfuze D přes 16 do 20 mm</t>
  </si>
  <si>
    <t>-1827287155</t>
  </si>
  <si>
    <t>Spoje rozvodů vody z plastů svary polyfuzí D přes 16 do 20 mm</t>
  </si>
  <si>
    <t>https://podminky.urs.cz/item/CS_URS_2021_02/722173912</t>
  </si>
  <si>
    <t>2*2</t>
  </si>
  <si>
    <t>3*2</t>
  </si>
  <si>
    <t>13*2</t>
  </si>
  <si>
    <t>722173913</t>
  </si>
  <si>
    <t>Potrubí plastové spoje svar polyfuze D přes 20 do 25 mm</t>
  </si>
  <si>
    <t>-908644906</t>
  </si>
  <si>
    <t>Spoje rozvodů vody z plastů svary polyfuzí D přes 20 do 25 mm</t>
  </si>
  <si>
    <t>https://podminky.urs.cz/item/CS_URS_2021_02/722173913</t>
  </si>
  <si>
    <t>5*2</t>
  </si>
  <si>
    <t>4*2</t>
  </si>
  <si>
    <t>722173914</t>
  </si>
  <si>
    <t>Potrubí plastové spoje svar polyfuze D přes 25 do 32 mm</t>
  </si>
  <si>
    <t>524724240</t>
  </si>
  <si>
    <t>Spoje rozvodů vody z plastů svary polyfuzí D přes 25 do 32 mm</t>
  </si>
  <si>
    <t>https://podminky.urs.cz/item/CS_URS_2021_02/722173914</t>
  </si>
  <si>
    <t>722173915</t>
  </si>
  <si>
    <t>Potrubí plastové spoje svar polyfuze D přes 32 do 40 mm</t>
  </si>
  <si>
    <t>-889237734</t>
  </si>
  <si>
    <t>Spoje rozvodů vody z plastů svary polyfuzí D přes 32 do 40 mm</t>
  </si>
  <si>
    <t>https://podminky.urs.cz/item/CS_URS_2021_02/722173915</t>
  </si>
  <si>
    <t>8*2</t>
  </si>
  <si>
    <t>11*2</t>
  </si>
  <si>
    <t>722173916</t>
  </si>
  <si>
    <t>Potrubí plastové spoje svar polyfuze D přes 40 do 50 mm</t>
  </si>
  <si>
    <t>-667047526</t>
  </si>
  <si>
    <t>Spoje rozvodů vody z plastů svary polyfuzí D přes 40 do 50 mm</t>
  </si>
  <si>
    <t>https://podminky.urs.cz/item/CS_URS_2021_02/722173916</t>
  </si>
  <si>
    <t>722174022</t>
  </si>
  <si>
    <t>Potrubí vodovodní plastové PPR svar polyfúze PN 20 D 20x3,4 mm</t>
  </si>
  <si>
    <t>-1198995857</t>
  </si>
  <si>
    <t>Potrubí z plastových trubek z polypropylenu PPR svařovaných polyfúzně PN 20 (SDR 6) D 20 x 3,4</t>
  </si>
  <si>
    <t>https://podminky.urs.cz/item/CS_URS_2021_02/722174022</t>
  </si>
  <si>
    <t>722174023</t>
  </si>
  <si>
    <t>Potrubí vodovodní plastové PPR svar polyfúze PN 20 D 25x4,2 mm</t>
  </si>
  <si>
    <t>-527495510</t>
  </si>
  <si>
    <t>Potrubí z plastových trubek z polypropylenu PPR svařovaných polyfúzně PN 20 (SDR 6) D 25 x 4,2</t>
  </si>
  <si>
    <t>https://podminky.urs.cz/item/CS_URS_2021_02/722174023</t>
  </si>
  <si>
    <t>722174024</t>
  </si>
  <si>
    <t>Potrubí vodovodní plastové PPR svar polyfúze PN 20 D 32x5,4 mm</t>
  </si>
  <si>
    <t>-1867592116</t>
  </si>
  <si>
    <t>Potrubí z plastových trubek z polypropylenu PPR svařovaných polyfúzně PN 20 (SDR 6) D 32 x 5,4</t>
  </si>
  <si>
    <t>https://podminky.urs.cz/item/CS_URS_2021_02/722174024</t>
  </si>
  <si>
    <t>722174025</t>
  </si>
  <si>
    <t>Potrubí vodovodní plastové PPR svar polyfúze PN 20 D 40x6,7 mm</t>
  </si>
  <si>
    <t>-1827019927</t>
  </si>
  <si>
    <t>Potrubí z plastových trubek z polypropylenu PPR svařovaných polyfúzně PN 20 (SDR 6) D 40 x 6,7</t>
  </si>
  <si>
    <t>https://podminky.urs.cz/item/CS_URS_2021_02/722174025</t>
  </si>
  <si>
    <t>722174026</t>
  </si>
  <si>
    <t>Potrubí vodovodní plastové PPR svar polyfúze PN 20 D 50x8,4 mm</t>
  </si>
  <si>
    <t>2122441918</t>
  </si>
  <si>
    <t>Potrubí z plastových trubek z polypropylenu PPR svařovaných polyfúzně PN 20 (SDR 6) D 50 x 8,3</t>
  </si>
  <si>
    <t>https://podminky.urs.cz/item/CS_URS_2021_02/722174026</t>
  </si>
  <si>
    <t>722179191</t>
  </si>
  <si>
    <t>Příplatek k rozvodu vody z plastů za malý rozsah prací na zakázce do 20 m</t>
  </si>
  <si>
    <t>1275151580</t>
  </si>
  <si>
    <t>Příplatek k ceně rozvody vody z plastů za práce malého rozsahu na zakázce do 20 m rozvodu</t>
  </si>
  <si>
    <t>https://podminky.urs.cz/item/CS_URS_2021_02/722179191</t>
  </si>
  <si>
    <t>722190901</t>
  </si>
  <si>
    <t>Uzavření nebo otevření vodovodního potrubí při opravách</t>
  </si>
  <si>
    <t>593287977</t>
  </si>
  <si>
    <t>Opravy ostatní uzavření nebo otevření vodovodního potrubí při opravách včetně vypuštění a napuštění</t>
  </si>
  <si>
    <t>https://podminky.urs.cz/item/CS_URS_2021_02/722190901</t>
  </si>
  <si>
    <t>2+5+3+8+3</t>
  </si>
  <si>
    <t>3+3+3+11+2</t>
  </si>
  <si>
    <t>13+4+2</t>
  </si>
  <si>
    <t>722220231</t>
  </si>
  <si>
    <t>Přechodka dGK PPR PN 20 D 20 x G 1/2" s kovovým vnitřním závitem</t>
  </si>
  <si>
    <t>-1487321601</t>
  </si>
  <si>
    <t>Armatury s jedním závitem přechodové tvarovky PPR, PN 20 (SDR 6) s kovovým závitem vnitřním přechodky dGK D 20 x G 1/2"</t>
  </si>
  <si>
    <t>https://podminky.urs.cz/item/CS_URS_2021_02/722220231</t>
  </si>
  <si>
    <t>722220232</t>
  </si>
  <si>
    <t>Přechodka dGK PPR PN 20 D 25 x G 3/4" s kovovým vnitřním závitem</t>
  </si>
  <si>
    <t>-1469381771</t>
  </si>
  <si>
    <t>Armatury s jedním závitem přechodové tvarovky PPR, PN 20 (SDR 6) s kovovým závitem vnitřním přechodky dGK D 25 x G 3/4"</t>
  </si>
  <si>
    <t>https://podminky.urs.cz/item/CS_URS_2021_02/722220232</t>
  </si>
  <si>
    <t>722220233</t>
  </si>
  <si>
    <t>Přechodka dGK PPR PN 20 D 32 x G 1" s kovovým vnitřním závitem</t>
  </si>
  <si>
    <t>158898185</t>
  </si>
  <si>
    <t>Armatury s jedním závitem přechodové tvarovky PPR, PN 20 (SDR 6) s kovovým závitem vnitřním přechodky dGK D 32 x G 1"</t>
  </si>
  <si>
    <t>https://podminky.urs.cz/item/CS_URS_2021_02/722220233</t>
  </si>
  <si>
    <t>722220234</t>
  </si>
  <si>
    <t>Přechodka dGK PPR PN 20 D 40 x G 5/4" s kovovým vnitřním závitem</t>
  </si>
  <si>
    <t>-1317416556</t>
  </si>
  <si>
    <t>Armatury s jedním závitem přechodové tvarovky PPR, PN 20 (SDR 6) s kovovým závitem vnitřním přechodky dGK D 40 x G 5/4"</t>
  </si>
  <si>
    <t>https://podminky.urs.cz/item/CS_URS_2021_02/722220234</t>
  </si>
  <si>
    <t>722220235</t>
  </si>
  <si>
    <t>Přechodka dGK PPR PN 20 D 50 x G 6/4" s kovovým vnitřním závitem</t>
  </si>
  <si>
    <t>162175350</t>
  </si>
  <si>
    <t>Armatury s jedním závitem přechodové tvarovky PPR, PN 20 (SDR 6) s kovovým závitem vnitřním přechodky dGK D 50 x G 6/4"</t>
  </si>
  <si>
    <t>https://podminky.urs.cz/item/CS_URS_2021_02/722220235</t>
  </si>
  <si>
    <t>722224115</t>
  </si>
  <si>
    <t>Kohout plnicí nebo vypouštěcí G 1/2" PN 10 s jedním závitem</t>
  </si>
  <si>
    <t>-2007412266</t>
  </si>
  <si>
    <t>Armatury s jedním závitem kohouty plnicí a vypouštěcí PN 10 G 1/2"</t>
  </si>
  <si>
    <t>https://podminky.urs.cz/item/CS_URS_2021_02/722224115</t>
  </si>
  <si>
    <t>722232044</t>
  </si>
  <si>
    <t>Kohout kulový přímý G 3/4" PN 42 do 185°C vnitřní závit</t>
  </si>
  <si>
    <t>-465711735</t>
  </si>
  <si>
    <t>Armatury se dvěma závity kulové kohouty PN 42 do 185 °C přímé vnitřní závit G 3/4"</t>
  </si>
  <si>
    <t>https://podminky.urs.cz/item/CS_URS_2021_02/722232044</t>
  </si>
  <si>
    <t>2+3</t>
  </si>
  <si>
    <t>722232045</t>
  </si>
  <si>
    <t>Kohout kulový přímý G 1" PN 42 do 185°C vnitřní závit</t>
  </si>
  <si>
    <t>1737268916</t>
  </si>
  <si>
    <t>Armatury se dvěma závity kulové kohouty PN 42 do 185 °C přímé vnitřní závit G 1"</t>
  </si>
  <si>
    <t>https://podminky.urs.cz/item/CS_URS_2021_02/722232045</t>
  </si>
  <si>
    <t>5+3</t>
  </si>
  <si>
    <t>722232046</t>
  </si>
  <si>
    <t>Kohout kulový přímý G 5/4" PN 42 do 185°C vnitřní závit</t>
  </si>
  <si>
    <t>-1501188651</t>
  </si>
  <si>
    <t>Armatury se dvěma závity kulové kohouty PN 42 do 185 °C přímé vnitřní závit G 5/4"</t>
  </si>
  <si>
    <t>https://podminky.urs.cz/item/CS_URS_2021_02/722232046</t>
  </si>
  <si>
    <t>722232047</t>
  </si>
  <si>
    <t>Kohout kulový přímý G 6/4" PN 42 do 185°C vnitřní závit</t>
  </si>
  <si>
    <t>-500733140</t>
  </si>
  <si>
    <t>Armatury se dvěma závity kulové kohouty PN 42 do 185 °C přímé vnitřní závit G 6/4"</t>
  </si>
  <si>
    <t>https://podminky.urs.cz/item/CS_URS_2021_02/722232047</t>
  </si>
  <si>
    <t>8+11</t>
  </si>
  <si>
    <t>722232048</t>
  </si>
  <si>
    <t>Kohout kulový přímý  G 2" PN 42 do 185°C vnitřní závit</t>
  </si>
  <si>
    <t>-2139282631</t>
  </si>
  <si>
    <t>Armatury se dvěma závity kulové kohouty PN 42 do 185 °C přímé vnitřní závit G 2"</t>
  </si>
  <si>
    <t>https://podminky.urs.cz/item/CS_URS_2021_02/722232048</t>
  </si>
  <si>
    <t>722232050</t>
  </si>
  <si>
    <t>Kohout kulový přímý G 3" PN 42 do 185°C vnitřní závit</t>
  </si>
  <si>
    <t>1060497223</t>
  </si>
  <si>
    <t>Armatury se dvěma závity kulové kohouty PN 42 do 185 °C přímé vnitřní závit G 3"</t>
  </si>
  <si>
    <t>https://podminky.urs.cz/item/CS_URS_2021_02/722232050</t>
  </si>
  <si>
    <t>722239101</t>
  </si>
  <si>
    <t>Montáž armatur vodovodních se dvěma závity G 1/2"</t>
  </si>
  <si>
    <t>-1008132500</t>
  </si>
  <si>
    <t>Armatury se dvěma závity montáž vodovodních armatur se dvěma závity ostatních typů G 1/2"</t>
  </si>
  <si>
    <t>https://podminky.urs.cz/item/CS_URS_2021_02/722239101</t>
  </si>
  <si>
    <t>6000052489</t>
  </si>
  <si>
    <t>Vyvažovací ventil STAD DN 15 s vypouštěním PN25</t>
  </si>
  <si>
    <t>-812422603</t>
  </si>
  <si>
    <t>Vyvažovací ventil STAD DN 10/15 s vypouštěním PN25</t>
  </si>
  <si>
    <t>722239102</t>
  </si>
  <si>
    <t>Montáž armatur vodovodních se dvěma závity G 3/4"</t>
  </si>
  <si>
    <t>-1617539476</t>
  </si>
  <si>
    <t>Armatury se dvěma závity montáž vodovodních armatur se dvěma závity ostatních typů G 3/4"</t>
  </si>
  <si>
    <t>https://podminky.urs.cz/item/CS_URS_2021_02/722239102</t>
  </si>
  <si>
    <t>6000052490</t>
  </si>
  <si>
    <t>Vyvažovací ventil STAD DN 20 s vypouštěním PN25</t>
  </si>
  <si>
    <t>-888592103</t>
  </si>
  <si>
    <t>722239104</t>
  </si>
  <si>
    <t>Montáž armatur vodovodních se dvěma závity G 5/4"</t>
  </si>
  <si>
    <t>1474747685</t>
  </si>
  <si>
    <t>Armatury se dvěma závity montáž vodovodních armatur se dvěma závity ostatních typů G 5/4"</t>
  </si>
  <si>
    <t>https://podminky.urs.cz/item/CS_URS_2021_02/722239104</t>
  </si>
  <si>
    <t>6000052502</t>
  </si>
  <si>
    <t>Vyvažovací ventil STAD DN 32 s vypouštěním PN25</t>
  </si>
  <si>
    <t>1130638289</t>
  </si>
  <si>
    <t>722290226</t>
  </si>
  <si>
    <t>Zkouška těsnosti vodovodního potrubí závitového DN do 50</t>
  </si>
  <si>
    <t>-472754803</t>
  </si>
  <si>
    <t>Zkoušky, proplach a desinfekce vodovodního potrubí zkoušky těsnosti vodovodního potrubí závitového do DN 50</t>
  </si>
  <si>
    <t>https://podminky.urs.cz/item/CS_URS_2021_02/722290226</t>
  </si>
  <si>
    <t>9+6+3+10,5+2,5</t>
  </si>
  <si>
    <t>722290234</t>
  </si>
  <si>
    <t>Proplach a dezinfekce vodovodního potrubí DN do 80</t>
  </si>
  <si>
    <t>-14414892</t>
  </si>
  <si>
    <t>Zkoušky, proplach a desinfekce vodovodního potrubí proplach a desinfekce vodovodního potrubí do DN 80</t>
  </si>
  <si>
    <t>https://podminky.urs.cz/item/CS_URS_2021_02/722290234</t>
  </si>
  <si>
    <t>722290821</t>
  </si>
  <si>
    <t>Přemístění vnitrostaveništní demontovaných hmot pro vnitřní vodovod v objektech v do 6 m</t>
  </si>
  <si>
    <t>-1260131987</t>
  </si>
  <si>
    <t>Vnitrostaveništní přemístění vybouraných (demontovaných) hmot vnitřní vodovod vodorovně do 100 m v objektech výšky do 6 m</t>
  </si>
  <si>
    <t>https://podminky.urs.cz/item/CS_URS_2021_02/722290821</t>
  </si>
  <si>
    <t>998722101</t>
  </si>
  <si>
    <t>Přesun hmot tonážní pro vnitřní vodovod v objektech v do 6 m</t>
  </si>
  <si>
    <t>-1161492973</t>
  </si>
  <si>
    <t>Přesun hmot pro vnitřní vodovod stanovený z hmotnosti přesunovaného materiálu vodorovná dopravní vzdálenost do 50 m v objektech výšky do 6 m</t>
  </si>
  <si>
    <t>https://podminky.urs.cz/item/CS_URS_2021_02/998722101</t>
  </si>
  <si>
    <t>998722181</t>
  </si>
  <si>
    <t>Příplatek k přesunu hmot tonážní 722 prováděný bez použití mechanizace</t>
  </si>
  <si>
    <t>1395092206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</si>
  <si>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</si>
  <si>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https://podminky.urs.cz/item/CS_URS_2021_02/998722181</t>
  </si>
  <si>
    <t>HZS</t>
  </si>
  <si>
    <t>Hodinové zúčtovací sazby - Hodinové zúčtovací sazby</t>
  </si>
  <si>
    <t>HZS2212</t>
  </si>
  <si>
    <t>Hodinová zúčtovací sazba instalatér odborný</t>
  </si>
  <si>
    <t>512</t>
  </si>
  <si>
    <t>-834253488</t>
  </si>
  <si>
    <t>Hodinové zúčtovací sazby profesí PSV provádění stavebních instalací instalatér odborný
Regulace vyvažovacích ventilů CTV, včetně výpočtu nastavení a samotné regulace ventilů</t>
  </si>
  <si>
    <t>https://podminky.urs.cz/item/CS_URS_2021_02/HZS2212</t>
  </si>
  <si>
    <t>-849539391</t>
  </si>
  <si>
    <t>-984993051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</si>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</sst>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6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3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6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27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4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vertical="center" wrapText="1"/>
    </xf>
    <xf numFmtId="0" fontId="43" fillId="0" borderId="27" xfId="0" applyFont="1" applyBorder="1" applyAlignment="1">
      <alignment horizontal="left" vertical="center"/>
    </xf>
    <xf numFmtId="0" fontId="43" fillId="0" borderId="27" xfId="0" applyFont="1" applyBorder="1" applyAlignment="1">
      <alignment vertical="center"/>
    </xf>
    <xf numFmtId="49" fontId="43" fillId="0" borderId="27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27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3" fillId="0" borderId="27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3" fillId="0" borderId="27" xfId="0" applyFont="1" applyFill="1" applyBorder="1" applyAlignment="1">
      <alignment horizontal="left" vertical="center"/>
    </xf>
    <xf numFmtId="0" fontId="43" fillId="0" borderId="27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top"/>
    </xf>
    <xf numFmtId="0" fontId="43" fillId="0" borderId="27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27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27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27" xfId="0" applyFont="1" applyBorder="1" applyAlignment="1">
      <alignment vertical="top"/>
    </xf>
    <xf numFmtId="49" fontId="43" fillId="0" borderId="27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6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27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27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top"/>
    </xf>
    <xf numFmtId="0" fontId="43" fillId="0" borderId="27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27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997013631" TargetMode="External"/><Relationship Id="rId18" Type="http://schemas.openxmlformats.org/officeDocument/2006/relationships/hyperlink" Target="https://podminky.urs.cz/item/CS_URS_2021_02/784121003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1_02/612321191" TargetMode="External"/><Relationship Id="rId21" Type="http://schemas.openxmlformats.org/officeDocument/2006/relationships/hyperlink" Target="https://podminky.urs.cz/item/CS_URS_2021_02/784161233" TargetMode="External"/><Relationship Id="rId7" Type="http://schemas.openxmlformats.org/officeDocument/2006/relationships/hyperlink" Target="https://podminky.urs.cz/item/CS_URS_2021_02/952902021" TargetMode="External"/><Relationship Id="rId12" Type="http://schemas.openxmlformats.org/officeDocument/2006/relationships/hyperlink" Target="https://podminky.urs.cz/item/CS_URS_2021_02/997013509" TargetMode="External"/><Relationship Id="rId17" Type="http://schemas.openxmlformats.org/officeDocument/2006/relationships/hyperlink" Target="https://podminky.urs.cz/item/CS_URS_2021_02/34555243" TargetMode="External"/><Relationship Id="rId25" Type="http://schemas.openxmlformats.org/officeDocument/2006/relationships/hyperlink" Target="https://podminky.urs.cz/item/CS_URS_2021_02/065002000" TargetMode="External"/><Relationship Id="rId2" Type="http://schemas.openxmlformats.org/officeDocument/2006/relationships/hyperlink" Target="https://podminky.urs.cz/item/CS_URS_2021_02/612321141" TargetMode="External"/><Relationship Id="rId16" Type="http://schemas.openxmlformats.org/officeDocument/2006/relationships/hyperlink" Target="https://podminky.urs.cz/item/CS_URS_2021_02/741313032" TargetMode="External"/><Relationship Id="rId20" Type="http://schemas.openxmlformats.org/officeDocument/2006/relationships/hyperlink" Target="https://podminky.urs.cz/item/CS_URS_2021_02/784161223" TargetMode="External"/><Relationship Id="rId1" Type="http://schemas.openxmlformats.org/officeDocument/2006/relationships/hyperlink" Target="https://podminky.urs.cz/item/CS_URS_2021_02/611341131" TargetMode="External"/><Relationship Id="rId6" Type="http://schemas.openxmlformats.org/officeDocument/2006/relationships/hyperlink" Target="https://podminky.urs.cz/item/CS_URS_2021_02/949101111" TargetMode="External"/><Relationship Id="rId11" Type="http://schemas.openxmlformats.org/officeDocument/2006/relationships/hyperlink" Target="https://podminky.urs.cz/item/CS_URS_2021_02/997013501" TargetMode="External"/><Relationship Id="rId24" Type="http://schemas.openxmlformats.org/officeDocument/2006/relationships/hyperlink" Target="https://podminky.urs.cz/item/CS_URS_2021_02/030001000" TargetMode="External"/><Relationship Id="rId5" Type="http://schemas.openxmlformats.org/officeDocument/2006/relationships/hyperlink" Target="https://podminky.urs.cz/item/CS_URS_2021_02/619991001" TargetMode="External"/><Relationship Id="rId15" Type="http://schemas.openxmlformats.org/officeDocument/2006/relationships/hyperlink" Target="https://podminky.urs.cz/item/CS_URS_2021_02/741310201" TargetMode="External"/><Relationship Id="rId23" Type="http://schemas.openxmlformats.org/officeDocument/2006/relationships/hyperlink" Target="https://podminky.urs.cz/item/CS_URS_2021_02/784221103" TargetMode="External"/><Relationship Id="rId10" Type="http://schemas.openxmlformats.org/officeDocument/2006/relationships/hyperlink" Target="https://podminky.urs.cz/item/CS_URS_2021_02/997013219" TargetMode="External"/><Relationship Id="rId19" Type="http://schemas.openxmlformats.org/officeDocument/2006/relationships/hyperlink" Target="https://podminky.urs.cz/item/CS_URS_2021_02/784161203" TargetMode="External"/><Relationship Id="rId4" Type="http://schemas.openxmlformats.org/officeDocument/2006/relationships/hyperlink" Target="https://podminky.urs.cz/item/CS_URS_2021_02/612341131" TargetMode="External"/><Relationship Id="rId9" Type="http://schemas.openxmlformats.org/officeDocument/2006/relationships/hyperlink" Target="https://podminky.urs.cz/item/CS_URS_2021_02/997013211" TargetMode="External"/><Relationship Id="rId14" Type="http://schemas.openxmlformats.org/officeDocument/2006/relationships/hyperlink" Target="https://podminky.urs.cz/item/CS_URS_2021_02/998018001" TargetMode="External"/><Relationship Id="rId22" Type="http://schemas.openxmlformats.org/officeDocument/2006/relationships/hyperlink" Target="https://podminky.urs.cz/item/CS_URS_2021_02/78418110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65043421" TargetMode="External"/><Relationship Id="rId13" Type="http://schemas.openxmlformats.org/officeDocument/2006/relationships/hyperlink" Target="https://podminky.urs.cz/item/CS_URS_2021_02/997013509" TargetMode="External"/><Relationship Id="rId18" Type="http://schemas.openxmlformats.org/officeDocument/2006/relationships/hyperlink" Target="https://podminky.urs.cz/item/CS_URS_2021_02/741313032" TargetMode="External"/><Relationship Id="rId26" Type="http://schemas.openxmlformats.org/officeDocument/2006/relationships/hyperlink" Target="https://podminky.urs.cz/item/CS_URS_2021_02/766411821" TargetMode="External"/><Relationship Id="rId39" Type="http://schemas.openxmlformats.org/officeDocument/2006/relationships/hyperlink" Target="https://podminky.urs.cz/item/CS_URS_2021_02/784121003" TargetMode="External"/><Relationship Id="rId3" Type="http://schemas.openxmlformats.org/officeDocument/2006/relationships/hyperlink" Target="https://podminky.urs.cz/item/CS_URS_2021_02/612321191" TargetMode="External"/><Relationship Id="rId21" Type="http://schemas.openxmlformats.org/officeDocument/2006/relationships/hyperlink" Target="https://podminky.urs.cz/item/CS_URS_2021_02/763181311" TargetMode="External"/><Relationship Id="rId34" Type="http://schemas.openxmlformats.org/officeDocument/2006/relationships/hyperlink" Target="https://podminky.urs.cz/item/CS_URS_2021_02/59761409" TargetMode="External"/><Relationship Id="rId42" Type="http://schemas.openxmlformats.org/officeDocument/2006/relationships/hyperlink" Target="https://podminky.urs.cz/item/CS_URS_2021_02/784161233" TargetMode="External"/><Relationship Id="rId47" Type="http://schemas.openxmlformats.org/officeDocument/2006/relationships/hyperlink" Target="https://podminky.urs.cz/item/CS_URS_2021_02/065002000" TargetMode="External"/><Relationship Id="rId7" Type="http://schemas.openxmlformats.org/officeDocument/2006/relationships/hyperlink" Target="https://podminky.urs.cz/item/CS_URS_2021_02/952902021" TargetMode="External"/><Relationship Id="rId12" Type="http://schemas.openxmlformats.org/officeDocument/2006/relationships/hyperlink" Target="https://podminky.urs.cz/item/CS_URS_2021_02/997013501" TargetMode="External"/><Relationship Id="rId17" Type="http://schemas.openxmlformats.org/officeDocument/2006/relationships/hyperlink" Target="https://podminky.urs.cz/item/CS_URS_2021_02/741310201" TargetMode="External"/><Relationship Id="rId25" Type="http://schemas.openxmlformats.org/officeDocument/2006/relationships/hyperlink" Target="https://podminky.urs.cz/item/CS_URS_2021_02/998763381" TargetMode="External"/><Relationship Id="rId33" Type="http://schemas.openxmlformats.org/officeDocument/2006/relationships/hyperlink" Target="https://podminky.urs.cz/item/CS_URS_2021_02/771573113" TargetMode="External"/><Relationship Id="rId38" Type="http://schemas.openxmlformats.org/officeDocument/2006/relationships/hyperlink" Target="https://podminky.urs.cz/item/CS_URS_2021_02/998771181" TargetMode="External"/><Relationship Id="rId46" Type="http://schemas.openxmlformats.org/officeDocument/2006/relationships/hyperlink" Target="https://podminky.urs.cz/item/CS_URS_2021_02/030001000" TargetMode="External"/><Relationship Id="rId2" Type="http://schemas.openxmlformats.org/officeDocument/2006/relationships/hyperlink" Target="https://podminky.urs.cz/item/CS_URS_2021_02/612321141" TargetMode="External"/><Relationship Id="rId16" Type="http://schemas.openxmlformats.org/officeDocument/2006/relationships/hyperlink" Target="https://podminky.urs.cz/item/CS_URS_2021_02/725331111" TargetMode="External"/><Relationship Id="rId20" Type="http://schemas.openxmlformats.org/officeDocument/2006/relationships/hyperlink" Target="https://podminky.urs.cz/item/CS_URS_2021_02/763111316" TargetMode="External"/><Relationship Id="rId29" Type="http://schemas.openxmlformats.org/officeDocument/2006/relationships/hyperlink" Target="https://podminky.urs.cz/item/CS_URS_2021_02/55341018" TargetMode="External"/><Relationship Id="rId41" Type="http://schemas.openxmlformats.org/officeDocument/2006/relationships/hyperlink" Target="https://podminky.urs.cz/item/CS_URS_2021_02/784161223" TargetMode="External"/><Relationship Id="rId1" Type="http://schemas.openxmlformats.org/officeDocument/2006/relationships/hyperlink" Target="https://podminky.urs.cz/item/CS_URS_2021_02/611341131" TargetMode="External"/><Relationship Id="rId6" Type="http://schemas.openxmlformats.org/officeDocument/2006/relationships/hyperlink" Target="https://podminky.urs.cz/item/CS_URS_2021_02/949101111" TargetMode="External"/><Relationship Id="rId11" Type="http://schemas.openxmlformats.org/officeDocument/2006/relationships/hyperlink" Target="https://podminky.urs.cz/item/CS_URS_2021_02/997013219" TargetMode="External"/><Relationship Id="rId24" Type="http://schemas.openxmlformats.org/officeDocument/2006/relationships/hyperlink" Target="https://podminky.urs.cz/item/CS_URS_2021_02/998763301" TargetMode="External"/><Relationship Id="rId32" Type="http://schemas.openxmlformats.org/officeDocument/2006/relationships/hyperlink" Target="https://podminky.urs.cz/item/CS_URS_2021_02/998766181" TargetMode="External"/><Relationship Id="rId37" Type="http://schemas.openxmlformats.org/officeDocument/2006/relationships/hyperlink" Target="https://podminky.urs.cz/item/CS_URS_2021_02/998771101" TargetMode="External"/><Relationship Id="rId40" Type="http://schemas.openxmlformats.org/officeDocument/2006/relationships/hyperlink" Target="https://podminky.urs.cz/item/CS_URS_2021_02/784161203" TargetMode="External"/><Relationship Id="rId45" Type="http://schemas.openxmlformats.org/officeDocument/2006/relationships/hyperlink" Target="https://podminky.urs.cz/item/CS_URS_2021_02/784221141" TargetMode="External"/><Relationship Id="rId5" Type="http://schemas.openxmlformats.org/officeDocument/2006/relationships/hyperlink" Target="https://podminky.urs.cz/item/CS_URS_2021_02/619991001" TargetMode="External"/><Relationship Id="rId15" Type="http://schemas.openxmlformats.org/officeDocument/2006/relationships/hyperlink" Target="https://podminky.urs.cz/item/CS_URS_2021_02/998018001" TargetMode="External"/><Relationship Id="rId23" Type="http://schemas.openxmlformats.org/officeDocument/2006/relationships/hyperlink" Target="https://podminky.urs.cz/item/CS_URS_2021_02/763181423" TargetMode="External"/><Relationship Id="rId28" Type="http://schemas.openxmlformats.org/officeDocument/2006/relationships/hyperlink" Target="https://podminky.urs.cz/item/CS_URS_2021_02/766660121" TargetMode="External"/><Relationship Id="rId36" Type="http://schemas.openxmlformats.org/officeDocument/2006/relationships/hyperlink" Target="https://podminky.urs.cz/item/CS_URS_2021_02/771591112" TargetMode="External"/><Relationship Id="rId10" Type="http://schemas.openxmlformats.org/officeDocument/2006/relationships/hyperlink" Target="https://podminky.urs.cz/item/CS_URS_2021_02/997013211" TargetMode="External"/><Relationship Id="rId19" Type="http://schemas.openxmlformats.org/officeDocument/2006/relationships/hyperlink" Target="https://podminky.urs.cz/item/CS_URS_2021_02/34555243" TargetMode="External"/><Relationship Id="rId31" Type="http://schemas.openxmlformats.org/officeDocument/2006/relationships/hyperlink" Target="https://podminky.urs.cz/item/CS_URS_2021_02/998766101" TargetMode="External"/><Relationship Id="rId44" Type="http://schemas.openxmlformats.org/officeDocument/2006/relationships/hyperlink" Target="https://podminky.urs.cz/item/CS_URS_2021_02/784221103" TargetMode="External"/><Relationship Id="rId4" Type="http://schemas.openxmlformats.org/officeDocument/2006/relationships/hyperlink" Target="https://podminky.urs.cz/item/CS_URS_2021_02/612341131" TargetMode="External"/><Relationship Id="rId9" Type="http://schemas.openxmlformats.org/officeDocument/2006/relationships/hyperlink" Target="https://podminky.urs.cz/item/CS_URS_2021_02/997002611" TargetMode="External"/><Relationship Id="rId14" Type="http://schemas.openxmlformats.org/officeDocument/2006/relationships/hyperlink" Target="https://podminky.urs.cz/item/CS_URS_2021_02/997013631" TargetMode="External"/><Relationship Id="rId22" Type="http://schemas.openxmlformats.org/officeDocument/2006/relationships/hyperlink" Target="https://podminky.urs.cz/item/CS_URS_2021_02/55331595" TargetMode="External"/><Relationship Id="rId27" Type="http://schemas.openxmlformats.org/officeDocument/2006/relationships/hyperlink" Target="https://podminky.urs.cz/item/CS_URS_2021_02/766411822" TargetMode="External"/><Relationship Id="rId30" Type="http://schemas.openxmlformats.org/officeDocument/2006/relationships/hyperlink" Target="https://podminky.urs.cz/item/CS_URS_2021_02/766691932" TargetMode="External"/><Relationship Id="rId35" Type="http://schemas.openxmlformats.org/officeDocument/2006/relationships/hyperlink" Target="https://podminky.urs.cz/item/CS_URS_2021_02/771573810" TargetMode="External"/><Relationship Id="rId43" Type="http://schemas.openxmlformats.org/officeDocument/2006/relationships/hyperlink" Target="https://podminky.urs.cz/item/CS_URS_2021_02/784181103" TargetMode="External"/><Relationship Id="rId48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65043421" TargetMode="External"/><Relationship Id="rId13" Type="http://schemas.openxmlformats.org/officeDocument/2006/relationships/hyperlink" Target="https://podminky.urs.cz/item/CS_URS_2021_02/997013509" TargetMode="External"/><Relationship Id="rId18" Type="http://schemas.openxmlformats.org/officeDocument/2006/relationships/hyperlink" Target="https://podminky.urs.cz/item/CS_URS_2021_02/741313032" TargetMode="External"/><Relationship Id="rId26" Type="http://schemas.openxmlformats.org/officeDocument/2006/relationships/hyperlink" Target="https://podminky.urs.cz/item/CS_URS_2021_02/766411821" TargetMode="External"/><Relationship Id="rId39" Type="http://schemas.openxmlformats.org/officeDocument/2006/relationships/hyperlink" Target="https://podminky.urs.cz/item/CS_URS_2021_02/784121003" TargetMode="External"/><Relationship Id="rId3" Type="http://schemas.openxmlformats.org/officeDocument/2006/relationships/hyperlink" Target="https://podminky.urs.cz/item/CS_URS_2021_02/612321191" TargetMode="External"/><Relationship Id="rId21" Type="http://schemas.openxmlformats.org/officeDocument/2006/relationships/hyperlink" Target="https://podminky.urs.cz/item/CS_URS_2021_02/763181311" TargetMode="External"/><Relationship Id="rId34" Type="http://schemas.openxmlformats.org/officeDocument/2006/relationships/hyperlink" Target="https://podminky.urs.cz/item/CS_URS_2021_02/59761409" TargetMode="External"/><Relationship Id="rId42" Type="http://schemas.openxmlformats.org/officeDocument/2006/relationships/hyperlink" Target="https://podminky.urs.cz/item/CS_URS_2021_02/784161233" TargetMode="External"/><Relationship Id="rId47" Type="http://schemas.openxmlformats.org/officeDocument/2006/relationships/hyperlink" Target="https://podminky.urs.cz/item/CS_URS_2021_02/065002000" TargetMode="External"/><Relationship Id="rId7" Type="http://schemas.openxmlformats.org/officeDocument/2006/relationships/hyperlink" Target="https://podminky.urs.cz/item/CS_URS_2021_02/952902021" TargetMode="External"/><Relationship Id="rId12" Type="http://schemas.openxmlformats.org/officeDocument/2006/relationships/hyperlink" Target="https://podminky.urs.cz/item/CS_URS_2021_02/997013501" TargetMode="External"/><Relationship Id="rId17" Type="http://schemas.openxmlformats.org/officeDocument/2006/relationships/hyperlink" Target="https://podminky.urs.cz/item/CS_URS_2021_02/741310201" TargetMode="External"/><Relationship Id="rId25" Type="http://schemas.openxmlformats.org/officeDocument/2006/relationships/hyperlink" Target="https://podminky.urs.cz/item/CS_URS_2021_02/998763381" TargetMode="External"/><Relationship Id="rId33" Type="http://schemas.openxmlformats.org/officeDocument/2006/relationships/hyperlink" Target="https://podminky.urs.cz/item/CS_URS_2021_02/771573113" TargetMode="External"/><Relationship Id="rId38" Type="http://schemas.openxmlformats.org/officeDocument/2006/relationships/hyperlink" Target="https://podminky.urs.cz/item/CS_URS_2021_02/998771181" TargetMode="External"/><Relationship Id="rId46" Type="http://schemas.openxmlformats.org/officeDocument/2006/relationships/hyperlink" Target="https://podminky.urs.cz/item/CS_URS_2021_02/030001000" TargetMode="External"/><Relationship Id="rId2" Type="http://schemas.openxmlformats.org/officeDocument/2006/relationships/hyperlink" Target="https://podminky.urs.cz/item/CS_URS_2021_02/612321141" TargetMode="External"/><Relationship Id="rId16" Type="http://schemas.openxmlformats.org/officeDocument/2006/relationships/hyperlink" Target="https://podminky.urs.cz/item/CS_URS_2021_02/725331111" TargetMode="External"/><Relationship Id="rId20" Type="http://schemas.openxmlformats.org/officeDocument/2006/relationships/hyperlink" Target="https://podminky.urs.cz/item/CS_URS_2021_02/763111316" TargetMode="External"/><Relationship Id="rId29" Type="http://schemas.openxmlformats.org/officeDocument/2006/relationships/hyperlink" Target="https://podminky.urs.cz/item/CS_URS_2021_02/55341018" TargetMode="External"/><Relationship Id="rId41" Type="http://schemas.openxmlformats.org/officeDocument/2006/relationships/hyperlink" Target="https://podminky.urs.cz/item/CS_URS_2021_02/784161223" TargetMode="External"/><Relationship Id="rId1" Type="http://schemas.openxmlformats.org/officeDocument/2006/relationships/hyperlink" Target="https://podminky.urs.cz/item/CS_URS_2021_02/611341131" TargetMode="External"/><Relationship Id="rId6" Type="http://schemas.openxmlformats.org/officeDocument/2006/relationships/hyperlink" Target="https://podminky.urs.cz/item/CS_URS_2021_02/949101111" TargetMode="External"/><Relationship Id="rId11" Type="http://schemas.openxmlformats.org/officeDocument/2006/relationships/hyperlink" Target="https://podminky.urs.cz/item/CS_URS_2021_02/997013219" TargetMode="External"/><Relationship Id="rId24" Type="http://schemas.openxmlformats.org/officeDocument/2006/relationships/hyperlink" Target="https://podminky.urs.cz/item/CS_URS_2021_02/998763301" TargetMode="External"/><Relationship Id="rId32" Type="http://schemas.openxmlformats.org/officeDocument/2006/relationships/hyperlink" Target="https://podminky.urs.cz/item/CS_URS_2021_02/998766181" TargetMode="External"/><Relationship Id="rId37" Type="http://schemas.openxmlformats.org/officeDocument/2006/relationships/hyperlink" Target="https://podminky.urs.cz/item/CS_URS_2021_02/998771101" TargetMode="External"/><Relationship Id="rId40" Type="http://schemas.openxmlformats.org/officeDocument/2006/relationships/hyperlink" Target="https://podminky.urs.cz/item/CS_URS_2021_02/784161203" TargetMode="External"/><Relationship Id="rId45" Type="http://schemas.openxmlformats.org/officeDocument/2006/relationships/hyperlink" Target="https://podminky.urs.cz/item/CS_URS_2021_02/784221141" TargetMode="External"/><Relationship Id="rId5" Type="http://schemas.openxmlformats.org/officeDocument/2006/relationships/hyperlink" Target="https://podminky.urs.cz/item/CS_URS_2021_02/619991001" TargetMode="External"/><Relationship Id="rId15" Type="http://schemas.openxmlformats.org/officeDocument/2006/relationships/hyperlink" Target="https://podminky.urs.cz/item/CS_URS_2021_02/998018001" TargetMode="External"/><Relationship Id="rId23" Type="http://schemas.openxmlformats.org/officeDocument/2006/relationships/hyperlink" Target="https://podminky.urs.cz/item/CS_URS_2021_02/763181423" TargetMode="External"/><Relationship Id="rId28" Type="http://schemas.openxmlformats.org/officeDocument/2006/relationships/hyperlink" Target="https://podminky.urs.cz/item/CS_URS_2021_02/766660121" TargetMode="External"/><Relationship Id="rId36" Type="http://schemas.openxmlformats.org/officeDocument/2006/relationships/hyperlink" Target="https://podminky.urs.cz/item/CS_URS_2021_02/771591112" TargetMode="External"/><Relationship Id="rId10" Type="http://schemas.openxmlformats.org/officeDocument/2006/relationships/hyperlink" Target="https://podminky.urs.cz/item/CS_URS_2021_02/997013211" TargetMode="External"/><Relationship Id="rId19" Type="http://schemas.openxmlformats.org/officeDocument/2006/relationships/hyperlink" Target="https://podminky.urs.cz/item/CS_URS_2021_02/34555243" TargetMode="External"/><Relationship Id="rId31" Type="http://schemas.openxmlformats.org/officeDocument/2006/relationships/hyperlink" Target="https://podminky.urs.cz/item/CS_URS_2021_02/998766101" TargetMode="External"/><Relationship Id="rId44" Type="http://schemas.openxmlformats.org/officeDocument/2006/relationships/hyperlink" Target="https://podminky.urs.cz/item/CS_URS_2021_02/784221103" TargetMode="External"/><Relationship Id="rId4" Type="http://schemas.openxmlformats.org/officeDocument/2006/relationships/hyperlink" Target="https://podminky.urs.cz/item/CS_URS_2021_02/612341131" TargetMode="External"/><Relationship Id="rId9" Type="http://schemas.openxmlformats.org/officeDocument/2006/relationships/hyperlink" Target="https://podminky.urs.cz/item/CS_URS_2021_02/997002611" TargetMode="External"/><Relationship Id="rId14" Type="http://schemas.openxmlformats.org/officeDocument/2006/relationships/hyperlink" Target="https://podminky.urs.cz/item/CS_URS_2021_02/997013631" TargetMode="External"/><Relationship Id="rId22" Type="http://schemas.openxmlformats.org/officeDocument/2006/relationships/hyperlink" Target="https://podminky.urs.cz/item/CS_URS_2021_02/55331595" TargetMode="External"/><Relationship Id="rId27" Type="http://schemas.openxmlformats.org/officeDocument/2006/relationships/hyperlink" Target="https://podminky.urs.cz/item/CS_URS_2021_02/766411822" TargetMode="External"/><Relationship Id="rId30" Type="http://schemas.openxmlformats.org/officeDocument/2006/relationships/hyperlink" Target="https://podminky.urs.cz/item/CS_URS_2021_02/766691932" TargetMode="External"/><Relationship Id="rId35" Type="http://schemas.openxmlformats.org/officeDocument/2006/relationships/hyperlink" Target="https://podminky.urs.cz/item/CS_URS_2021_02/771573810" TargetMode="External"/><Relationship Id="rId43" Type="http://schemas.openxmlformats.org/officeDocument/2006/relationships/hyperlink" Target="https://podminky.urs.cz/item/CS_URS_2021_02/784181103" TargetMode="External"/><Relationship Id="rId48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52902021" TargetMode="External"/><Relationship Id="rId13" Type="http://schemas.openxmlformats.org/officeDocument/2006/relationships/hyperlink" Target="https://podminky.urs.cz/item/CS_URS_2021_02/997013219" TargetMode="External"/><Relationship Id="rId18" Type="http://schemas.openxmlformats.org/officeDocument/2006/relationships/hyperlink" Target="https://podminky.urs.cz/item/CS_URS_2021_02/725331111" TargetMode="External"/><Relationship Id="rId26" Type="http://schemas.openxmlformats.org/officeDocument/2006/relationships/hyperlink" Target="https://podminky.urs.cz/item/CS_URS_2021_02/998763301" TargetMode="External"/><Relationship Id="rId39" Type="http://schemas.openxmlformats.org/officeDocument/2006/relationships/hyperlink" Target="https://podminky.urs.cz/item/CS_URS_2021_02/784121003" TargetMode="External"/><Relationship Id="rId3" Type="http://schemas.openxmlformats.org/officeDocument/2006/relationships/hyperlink" Target="https://podminky.urs.cz/item/CS_URS_2021_02/612321141" TargetMode="External"/><Relationship Id="rId21" Type="http://schemas.openxmlformats.org/officeDocument/2006/relationships/hyperlink" Target="https://podminky.urs.cz/item/CS_URS_2021_02/34555243" TargetMode="External"/><Relationship Id="rId34" Type="http://schemas.openxmlformats.org/officeDocument/2006/relationships/hyperlink" Target="https://podminky.urs.cz/item/CS_URS_2021_02/59761409" TargetMode="External"/><Relationship Id="rId42" Type="http://schemas.openxmlformats.org/officeDocument/2006/relationships/hyperlink" Target="https://podminky.urs.cz/item/CS_URS_2021_02/784161233" TargetMode="External"/><Relationship Id="rId47" Type="http://schemas.openxmlformats.org/officeDocument/2006/relationships/hyperlink" Target="https://podminky.urs.cz/item/CS_URS_2021_02/065002000" TargetMode="External"/><Relationship Id="rId7" Type="http://schemas.openxmlformats.org/officeDocument/2006/relationships/hyperlink" Target="https://podminky.urs.cz/item/CS_URS_2021_02/949101111" TargetMode="External"/><Relationship Id="rId12" Type="http://schemas.openxmlformats.org/officeDocument/2006/relationships/hyperlink" Target="https://podminky.urs.cz/item/CS_URS_2021_02/997013211" TargetMode="External"/><Relationship Id="rId17" Type="http://schemas.openxmlformats.org/officeDocument/2006/relationships/hyperlink" Target="https://podminky.urs.cz/item/CS_URS_2021_02/998018001" TargetMode="External"/><Relationship Id="rId25" Type="http://schemas.openxmlformats.org/officeDocument/2006/relationships/hyperlink" Target="https://podminky.urs.cz/item/CS_URS_2021_02/763181423" TargetMode="External"/><Relationship Id="rId33" Type="http://schemas.openxmlformats.org/officeDocument/2006/relationships/hyperlink" Target="https://podminky.urs.cz/item/CS_URS_2021_02/771573113" TargetMode="External"/><Relationship Id="rId38" Type="http://schemas.openxmlformats.org/officeDocument/2006/relationships/hyperlink" Target="https://podminky.urs.cz/item/CS_URS_2021_02/998771181" TargetMode="External"/><Relationship Id="rId46" Type="http://schemas.openxmlformats.org/officeDocument/2006/relationships/hyperlink" Target="https://podminky.urs.cz/item/CS_URS_2021_02/030001000" TargetMode="External"/><Relationship Id="rId2" Type="http://schemas.openxmlformats.org/officeDocument/2006/relationships/hyperlink" Target="https://podminky.urs.cz/item/CS_URS_2021_02/611341131" TargetMode="External"/><Relationship Id="rId16" Type="http://schemas.openxmlformats.org/officeDocument/2006/relationships/hyperlink" Target="https://podminky.urs.cz/item/CS_URS_2021_02/997013631" TargetMode="External"/><Relationship Id="rId20" Type="http://schemas.openxmlformats.org/officeDocument/2006/relationships/hyperlink" Target="https://podminky.urs.cz/item/CS_URS_2021_02/741313032" TargetMode="External"/><Relationship Id="rId29" Type="http://schemas.openxmlformats.org/officeDocument/2006/relationships/hyperlink" Target="https://podminky.urs.cz/item/CS_URS_2021_02/55341018" TargetMode="External"/><Relationship Id="rId41" Type="http://schemas.openxmlformats.org/officeDocument/2006/relationships/hyperlink" Target="https://podminky.urs.cz/item/CS_URS_2021_02/784161223" TargetMode="External"/><Relationship Id="rId1" Type="http://schemas.openxmlformats.org/officeDocument/2006/relationships/hyperlink" Target="https://podminky.urs.cz/item/CS_URS_2021_02/340239212" TargetMode="External"/><Relationship Id="rId6" Type="http://schemas.openxmlformats.org/officeDocument/2006/relationships/hyperlink" Target="https://podminky.urs.cz/item/CS_URS_2021_02/619991001" TargetMode="External"/><Relationship Id="rId11" Type="http://schemas.openxmlformats.org/officeDocument/2006/relationships/hyperlink" Target="https://podminky.urs.cz/item/CS_URS_2021_02/997002611" TargetMode="External"/><Relationship Id="rId24" Type="http://schemas.openxmlformats.org/officeDocument/2006/relationships/hyperlink" Target="https://podminky.urs.cz/item/CS_URS_2021_02/55331595" TargetMode="External"/><Relationship Id="rId32" Type="http://schemas.openxmlformats.org/officeDocument/2006/relationships/hyperlink" Target="https://podminky.urs.cz/item/CS_URS_2021_02/998766181" TargetMode="External"/><Relationship Id="rId37" Type="http://schemas.openxmlformats.org/officeDocument/2006/relationships/hyperlink" Target="https://podminky.urs.cz/item/CS_URS_2021_02/998771101" TargetMode="External"/><Relationship Id="rId40" Type="http://schemas.openxmlformats.org/officeDocument/2006/relationships/hyperlink" Target="https://podminky.urs.cz/item/CS_URS_2021_02/784161203" TargetMode="External"/><Relationship Id="rId45" Type="http://schemas.openxmlformats.org/officeDocument/2006/relationships/hyperlink" Target="https://podminky.urs.cz/item/CS_URS_2021_02/784221141" TargetMode="External"/><Relationship Id="rId5" Type="http://schemas.openxmlformats.org/officeDocument/2006/relationships/hyperlink" Target="https://podminky.urs.cz/item/CS_URS_2021_02/612341131" TargetMode="External"/><Relationship Id="rId15" Type="http://schemas.openxmlformats.org/officeDocument/2006/relationships/hyperlink" Target="https://podminky.urs.cz/item/CS_URS_2021_02/997013509" TargetMode="External"/><Relationship Id="rId23" Type="http://schemas.openxmlformats.org/officeDocument/2006/relationships/hyperlink" Target="https://podminky.urs.cz/item/CS_URS_2021_02/763181311" TargetMode="External"/><Relationship Id="rId28" Type="http://schemas.openxmlformats.org/officeDocument/2006/relationships/hyperlink" Target="https://podminky.urs.cz/item/CS_URS_2021_02/766660121" TargetMode="External"/><Relationship Id="rId36" Type="http://schemas.openxmlformats.org/officeDocument/2006/relationships/hyperlink" Target="https://podminky.urs.cz/item/CS_URS_2021_02/771591112" TargetMode="External"/><Relationship Id="rId10" Type="http://schemas.openxmlformats.org/officeDocument/2006/relationships/hyperlink" Target="https://podminky.urs.cz/item/CS_URS_2021_02/968072456" TargetMode="External"/><Relationship Id="rId19" Type="http://schemas.openxmlformats.org/officeDocument/2006/relationships/hyperlink" Target="https://podminky.urs.cz/item/CS_URS_2021_02/741310201" TargetMode="External"/><Relationship Id="rId31" Type="http://schemas.openxmlformats.org/officeDocument/2006/relationships/hyperlink" Target="https://podminky.urs.cz/item/CS_URS_2021_02/998766101" TargetMode="External"/><Relationship Id="rId44" Type="http://schemas.openxmlformats.org/officeDocument/2006/relationships/hyperlink" Target="https://podminky.urs.cz/item/CS_URS_2021_02/784221103" TargetMode="External"/><Relationship Id="rId4" Type="http://schemas.openxmlformats.org/officeDocument/2006/relationships/hyperlink" Target="https://podminky.urs.cz/item/CS_URS_2021_02/612321191" TargetMode="External"/><Relationship Id="rId9" Type="http://schemas.openxmlformats.org/officeDocument/2006/relationships/hyperlink" Target="https://podminky.urs.cz/item/CS_URS_2021_02/965043421" TargetMode="External"/><Relationship Id="rId14" Type="http://schemas.openxmlformats.org/officeDocument/2006/relationships/hyperlink" Target="https://podminky.urs.cz/item/CS_URS_2021_02/997013501" TargetMode="External"/><Relationship Id="rId22" Type="http://schemas.openxmlformats.org/officeDocument/2006/relationships/hyperlink" Target="https://podminky.urs.cz/item/CS_URS_2021_02/763111316" TargetMode="External"/><Relationship Id="rId27" Type="http://schemas.openxmlformats.org/officeDocument/2006/relationships/hyperlink" Target="https://podminky.urs.cz/item/CS_URS_2021_02/998763381" TargetMode="External"/><Relationship Id="rId30" Type="http://schemas.openxmlformats.org/officeDocument/2006/relationships/hyperlink" Target="https://podminky.urs.cz/item/CS_URS_2021_02/766691932" TargetMode="External"/><Relationship Id="rId35" Type="http://schemas.openxmlformats.org/officeDocument/2006/relationships/hyperlink" Target="https://podminky.urs.cz/item/CS_URS_2021_02/771573810" TargetMode="External"/><Relationship Id="rId43" Type="http://schemas.openxmlformats.org/officeDocument/2006/relationships/hyperlink" Target="https://podminky.urs.cz/item/CS_URS_2021_02/784181103" TargetMode="External"/><Relationship Id="rId48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2171915" TargetMode="External"/><Relationship Id="rId13" Type="http://schemas.openxmlformats.org/officeDocument/2006/relationships/hyperlink" Target="https://podminky.urs.cz/item/CS_URS_2021_02/722173915" TargetMode="External"/><Relationship Id="rId18" Type="http://schemas.openxmlformats.org/officeDocument/2006/relationships/hyperlink" Target="https://podminky.urs.cz/item/CS_URS_2021_02/722174025" TargetMode="External"/><Relationship Id="rId26" Type="http://schemas.openxmlformats.org/officeDocument/2006/relationships/hyperlink" Target="https://podminky.urs.cz/item/CS_URS_2021_02/722220235" TargetMode="External"/><Relationship Id="rId39" Type="http://schemas.openxmlformats.org/officeDocument/2006/relationships/hyperlink" Target="https://podminky.urs.cz/item/CS_URS_2021_02/722290821" TargetMode="External"/><Relationship Id="rId3" Type="http://schemas.openxmlformats.org/officeDocument/2006/relationships/hyperlink" Target="https://podminky.urs.cz/item/CS_URS_2021_02/722170801" TargetMode="External"/><Relationship Id="rId21" Type="http://schemas.openxmlformats.org/officeDocument/2006/relationships/hyperlink" Target="https://podminky.urs.cz/item/CS_URS_2021_02/722190901" TargetMode="External"/><Relationship Id="rId34" Type="http://schemas.openxmlformats.org/officeDocument/2006/relationships/hyperlink" Target="https://podminky.urs.cz/item/CS_URS_2021_02/722239101" TargetMode="External"/><Relationship Id="rId42" Type="http://schemas.openxmlformats.org/officeDocument/2006/relationships/hyperlink" Target="https://podminky.urs.cz/item/CS_URS_2021_02/HZS2212" TargetMode="External"/><Relationship Id="rId7" Type="http://schemas.openxmlformats.org/officeDocument/2006/relationships/hyperlink" Target="https://podminky.urs.cz/item/CS_URS_2021_02/722171914" TargetMode="External"/><Relationship Id="rId12" Type="http://schemas.openxmlformats.org/officeDocument/2006/relationships/hyperlink" Target="https://podminky.urs.cz/item/CS_URS_2021_02/722173914" TargetMode="External"/><Relationship Id="rId17" Type="http://schemas.openxmlformats.org/officeDocument/2006/relationships/hyperlink" Target="https://podminky.urs.cz/item/CS_URS_2021_02/722174024" TargetMode="External"/><Relationship Id="rId25" Type="http://schemas.openxmlformats.org/officeDocument/2006/relationships/hyperlink" Target="https://podminky.urs.cz/item/CS_URS_2021_02/722220234" TargetMode="External"/><Relationship Id="rId33" Type="http://schemas.openxmlformats.org/officeDocument/2006/relationships/hyperlink" Target="https://podminky.urs.cz/item/CS_URS_2021_02/722232050" TargetMode="External"/><Relationship Id="rId38" Type="http://schemas.openxmlformats.org/officeDocument/2006/relationships/hyperlink" Target="https://podminky.urs.cz/item/CS_URS_2021_02/722290234" TargetMode="External"/><Relationship Id="rId2" Type="http://schemas.openxmlformats.org/officeDocument/2006/relationships/hyperlink" Target="https://podminky.urs.cz/item/CS_URS_2021_02/722131938" TargetMode="External"/><Relationship Id="rId16" Type="http://schemas.openxmlformats.org/officeDocument/2006/relationships/hyperlink" Target="https://podminky.urs.cz/item/CS_URS_2021_02/722174023" TargetMode="External"/><Relationship Id="rId20" Type="http://schemas.openxmlformats.org/officeDocument/2006/relationships/hyperlink" Target="https://podminky.urs.cz/item/CS_URS_2021_02/722179191" TargetMode="External"/><Relationship Id="rId29" Type="http://schemas.openxmlformats.org/officeDocument/2006/relationships/hyperlink" Target="https://podminky.urs.cz/item/CS_URS_2021_02/722232045" TargetMode="External"/><Relationship Id="rId41" Type="http://schemas.openxmlformats.org/officeDocument/2006/relationships/hyperlink" Target="https://podminky.urs.cz/item/CS_URS_2021_02/998722181" TargetMode="External"/><Relationship Id="rId1" Type="http://schemas.openxmlformats.org/officeDocument/2006/relationships/hyperlink" Target="https://podminky.urs.cz/item/CS_URS_2021_02/722130919" TargetMode="External"/><Relationship Id="rId6" Type="http://schemas.openxmlformats.org/officeDocument/2006/relationships/hyperlink" Target="https://podminky.urs.cz/item/CS_URS_2021_02/722171913" TargetMode="External"/><Relationship Id="rId11" Type="http://schemas.openxmlformats.org/officeDocument/2006/relationships/hyperlink" Target="https://podminky.urs.cz/item/CS_URS_2021_02/722173913" TargetMode="External"/><Relationship Id="rId24" Type="http://schemas.openxmlformats.org/officeDocument/2006/relationships/hyperlink" Target="https://podminky.urs.cz/item/CS_URS_2021_02/722220233" TargetMode="External"/><Relationship Id="rId32" Type="http://schemas.openxmlformats.org/officeDocument/2006/relationships/hyperlink" Target="https://podminky.urs.cz/item/CS_URS_2021_02/722232048" TargetMode="External"/><Relationship Id="rId37" Type="http://schemas.openxmlformats.org/officeDocument/2006/relationships/hyperlink" Target="https://podminky.urs.cz/item/CS_URS_2021_02/722290226" TargetMode="External"/><Relationship Id="rId40" Type="http://schemas.openxmlformats.org/officeDocument/2006/relationships/hyperlink" Target="https://podminky.urs.cz/item/CS_URS_2021_02/998722101" TargetMode="External"/><Relationship Id="rId45" Type="http://schemas.openxmlformats.org/officeDocument/2006/relationships/drawing" Target="../drawings/drawing13.xml"/><Relationship Id="rId5" Type="http://schemas.openxmlformats.org/officeDocument/2006/relationships/hyperlink" Target="https://podminky.urs.cz/item/CS_URS_2021_02/722171912" TargetMode="External"/><Relationship Id="rId15" Type="http://schemas.openxmlformats.org/officeDocument/2006/relationships/hyperlink" Target="https://podminky.urs.cz/item/CS_URS_2021_02/722174022" TargetMode="External"/><Relationship Id="rId23" Type="http://schemas.openxmlformats.org/officeDocument/2006/relationships/hyperlink" Target="https://podminky.urs.cz/item/CS_URS_2021_02/722220232" TargetMode="External"/><Relationship Id="rId28" Type="http://schemas.openxmlformats.org/officeDocument/2006/relationships/hyperlink" Target="https://podminky.urs.cz/item/CS_URS_2021_02/722232044" TargetMode="External"/><Relationship Id="rId36" Type="http://schemas.openxmlformats.org/officeDocument/2006/relationships/hyperlink" Target="https://podminky.urs.cz/item/CS_URS_2021_02/722239104" TargetMode="External"/><Relationship Id="rId10" Type="http://schemas.openxmlformats.org/officeDocument/2006/relationships/hyperlink" Target="https://podminky.urs.cz/item/CS_URS_2021_02/722173912" TargetMode="External"/><Relationship Id="rId19" Type="http://schemas.openxmlformats.org/officeDocument/2006/relationships/hyperlink" Target="https://podminky.urs.cz/item/CS_URS_2021_02/722174026" TargetMode="External"/><Relationship Id="rId31" Type="http://schemas.openxmlformats.org/officeDocument/2006/relationships/hyperlink" Target="https://podminky.urs.cz/item/CS_URS_2021_02/722232047" TargetMode="External"/><Relationship Id="rId44" Type="http://schemas.openxmlformats.org/officeDocument/2006/relationships/hyperlink" Target="https://podminky.urs.cz/item/CS_URS_2021_02/065002000" TargetMode="External"/><Relationship Id="rId4" Type="http://schemas.openxmlformats.org/officeDocument/2006/relationships/hyperlink" Target="https://podminky.urs.cz/item/CS_URS_2021_02/722170804" TargetMode="External"/><Relationship Id="rId9" Type="http://schemas.openxmlformats.org/officeDocument/2006/relationships/hyperlink" Target="https://podminky.urs.cz/item/CS_URS_2021_02/722171916" TargetMode="External"/><Relationship Id="rId14" Type="http://schemas.openxmlformats.org/officeDocument/2006/relationships/hyperlink" Target="https://podminky.urs.cz/item/CS_URS_2021_02/722173916" TargetMode="External"/><Relationship Id="rId22" Type="http://schemas.openxmlformats.org/officeDocument/2006/relationships/hyperlink" Target="https://podminky.urs.cz/item/CS_URS_2021_02/722220231" TargetMode="External"/><Relationship Id="rId27" Type="http://schemas.openxmlformats.org/officeDocument/2006/relationships/hyperlink" Target="https://podminky.urs.cz/item/CS_URS_2021_02/722224115" TargetMode="External"/><Relationship Id="rId30" Type="http://schemas.openxmlformats.org/officeDocument/2006/relationships/hyperlink" Target="https://podminky.urs.cz/item/CS_URS_2021_02/722232046" TargetMode="External"/><Relationship Id="rId35" Type="http://schemas.openxmlformats.org/officeDocument/2006/relationships/hyperlink" Target="https://podminky.urs.cz/item/CS_URS_2021_02/722239102" TargetMode="External"/><Relationship Id="rId43" Type="http://schemas.openxmlformats.org/officeDocument/2006/relationships/hyperlink" Target="https://podminky.urs.cz/item/CS_URS_2021_02/03000100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6" t="s">
        <v>14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2"/>
      <c r="AQ5" s="22"/>
      <c r="AR5" s="20"/>
      <c r="BE5" s="333" t="s">
        <v>15</v>
      </c>
      <c r="BS5" s="17" t="s">
        <v>6</v>
      </c>
    </row>
    <row r="6" spans="1:74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8" t="s">
        <v>17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2"/>
      <c r="AQ6" s="22"/>
      <c r="AR6" s="20"/>
      <c r="BE6" s="334"/>
      <c r="BS6" s="17" t="s">
        <v>6</v>
      </c>
    </row>
    <row r="7" spans="1:74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4"/>
      <c r="BS7" s="17" t="s">
        <v>6</v>
      </c>
    </row>
    <row r="8" spans="1:74" ht="12" customHeight="1" x14ac:dyDescent="0.2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4"/>
      <c r="BS8" s="17" t="s">
        <v>6</v>
      </c>
    </row>
    <row r="9" spans="1:74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4"/>
      <c r="BS9" s="17" t="s">
        <v>6</v>
      </c>
    </row>
    <row r="10" spans="1:74" ht="12" customHeight="1" x14ac:dyDescent="0.2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34"/>
      <c r="BS10" s="17" t="s">
        <v>6</v>
      </c>
    </row>
    <row r="11" spans="1:74" ht="18.399999999999999" customHeight="1" x14ac:dyDescent="0.2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34"/>
      <c r="BS11" s="17" t="s">
        <v>6</v>
      </c>
    </row>
    <row r="12" spans="1:74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4"/>
      <c r="BS12" s="17" t="s">
        <v>6</v>
      </c>
    </row>
    <row r="13" spans="1:74" ht="12" customHeight="1" x14ac:dyDescent="0.2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334"/>
      <c r="BS13" s="17" t="s">
        <v>6</v>
      </c>
    </row>
    <row r="14" spans="1:74" ht="12.75" x14ac:dyDescent="0.2">
      <c r="B14" s="21"/>
      <c r="C14" s="22"/>
      <c r="D14" s="22"/>
      <c r="E14" s="339" t="s">
        <v>32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334"/>
      <c r="BS14" s="17" t="s">
        <v>6</v>
      </c>
    </row>
    <row r="15" spans="1:74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4"/>
      <c r="BS15" s="17" t="s">
        <v>4</v>
      </c>
    </row>
    <row r="16" spans="1:74" ht="12" customHeight="1" x14ac:dyDescent="0.2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34"/>
      <c r="BS16" s="17" t="s">
        <v>4</v>
      </c>
    </row>
    <row r="17" spans="1:71" ht="18.399999999999999" customHeight="1" x14ac:dyDescent="0.2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34"/>
      <c r="BS17" s="17" t="s">
        <v>35</v>
      </c>
    </row>
    <row r="18" spans="1:7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4"/>
      <c r="BS18" s="17" t="s">
        <v>6</v>
      </c>
    </row>
    <row r="19" spans="1:71" ht="12" customHeight="1" x14ac:dyDescent="0.2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34"/>
      <c r="BS19" s="17" t="s">
        <v>6</v>
      </c>
    </row>
    <row r="20" spans="1:71" ht="18.399999999999999" customHeight="1" x14ac:dyDescent="0.2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34"/>
      <c r="BS20" s="17" t="s">
        <v>35</v>
      </c>
    </row>
    <row r="21" spans="1:7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4"/>
    </row>
    <row r="22" spans="1:71" ht="12" customHeight="1" x14ac:dyDescent="0.2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4"/>
    </row>
    <row r="23" spans="1:71" ht="47.25" customHeight="1" x14ac:dyDescent="0.2">
      <c r="B23" s="21"/>
      <c r="C23" s="22"/>
      <c r="D23" s="22"/>
      <c r="E23" s="341" t="s">
        <v>38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22"/>
      <c r="AP23" s="22"/>
      <c r="AQ23" s="22"/>
      <c r="AR23" s="20"/>
      <c r="BE23" s="334"/>
    </row>
    <row r="24" spans="1:7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4"/>
    </row>
    <row r="25" spans="1:7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4"/>
    </row>
    <row r="26" spans="1:71" s="1" customFormat="1" ht="25.9" customHeight="1" x14ac:dyDescent="0.2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2">
        <f>ROUND(AG54,2)</f>
        <v>7834253.8799999999</v>
      </c>
      <c r="AL26" s="343"/>
      <c r="AM26" s="343"/>
      <c r="AN26" s="343"/>
      <c r="AO26" s="343"/>
      <c r="AP26" s="36"/>
      <c r="AQ26" s="36"/>
      <c r="AR26" s="39"/>
      <c r="BE26" s="334"/>
    </row>
    <row r="27" spans="1:71" s="1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4"/>
    </row>
    <row r="28" spans="1:71" s="1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4" t="s">
        <v>40</v>
      </c>
      <c r="M28" s="344"/>
      <c r="N28" s="344"/>
      <c r="O28" s="344"/>
      <c r="P28" s="344"/>
      <c r="Q28" s="36"/>
      <c r="R28" s="36"/>
      <c r="S28" s="36"/>
      <c r="T28" s="36"/>
      <c r="U28" s="36"/>
      <c r="V28" s="36"/>
      <c r="W28" s="344" t="s">
        <v>41</v>
      </c>
      <c r="X28" s="344"/>
      <c r="Y28" s="344"/>
      <c r="Z28" s="344"/>
      <c r="AA28" s="344"/>
      <c r="AB28" s="344"/>
      <c r="AC28" s="344"/>
      <c r="AD28" s="344"/>
      <c r="AE28" s="344"/>
      <c r="AF28" s="36"/>
      <c r="AG28" s="36"/>
      <c r="AH28" s="36"/>
      <c r="AI28" s="36"/>
      <c r="AJ28" s="36"/>
      <c r="AK28" s="344" t="s">
        <v>42</v>
      </c>
      <c r="AL28" s="344"/>
      <c r="AM28" s="344"/>
      <c r="AN28" s="344"/>
      <c r="AO28" s="344"/>
      <c r="AP28" s="36"/>
      <c r="AQ28" s="36"/>
      <c r="AR28" s="39"/>
      <c r="BE28" s="334"/>
    </row>
    <row r="29" spans="1:71" s="2" customFormat="1" ht="14.45" customHeight="1" x14ac:dyDescent="0.2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347">
        <v>0.21</v>
      </c>
      <c r="M29" s="346"/>
      <c r="N29" s="346"/>
      <c r="O29" s="346"/>
      <c r="P29" s="346"/>
      <c r="Q29" s="41"/>
      <c r="R29" s="41"/>
      <c r="S29" s="41"/>
      <c r="T29" s="41"/>
      <c r="U29" s="41"/>
      <c r="V29" s="41"/>
      <c r="W29" s="345">
        <f>ROUND(AZ54, 2)</f>
        <v>508873.82</v>
      </c>
      <c r="X29" s="346"/>
      <c r="Y29" s="346"/>
      <c r="Z29" s="346"/>
      <c r="AA29" s="346"/>
      <c r="AB29" s="346"/>
      <c r="AC29" s="346"/>
      <c r="AD29" s="346"/>
      <c r="AE29" s="346"/>
      <c r="AF29" s="41"/>
      <c r="AG29" s="41"/>
      <c r="AH29" s="41"/>
      <c r="AI29" s="41"/>
      <c r="AJ29" s="41"/>
      <c r="AK29" s="345">
        <f>ROUND(AV54, 2)</f>
        <v>106863.5</v>
      </c>
      <c r="AL29" s="346"/>
      <c r="AM29" s="346"/>
      <c r="AN29" s="346"/>
      <c r="AO29" s="346"/>
      <c r="AP29" s="41"/>
      <c r="AQ29" s="41"/>
      <c r="AR29" s="42"/>
      <c r="BE29" s="335"/>
    </row>
    <row r="30" spans="1:71" s="2" customFormat="1" ht="14.45" customHeight="1" x14ac:dyDescent="0.2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347">
        <v>0.15</v>
      </c>
      <c r="M30" s="346"/>
      <c r="N30" s="346"/>
      <c r="O30" s="346"/>
      <c r="P30" s="346"/>
      <c r="Q30" s="41"/>
      <c r="R30" s="41"/>
      <c r="S30" s="41"/>
      <c r="T30" s="41"/>
      <c r="U30" s="41"/>
      <c r="V30" s="41"/>
      <c r="W30" s="345">
        <f>ROUND(BA54, 2)</f>
        <v>7325380.0599999996</v>
      </c>
      <c r="X30" s="346"/>
      <c r="Y30" s="346"/>
      <c r="Z30" s="346"/>
      <c r="AA30" s="346"/>
      <c r="AB30" s="346"/>
      <c r="AC30" s="346"/>
      <c r="AD30" s="346"/>
      <c r="AE30" s="346"/>
      <c r="AF30" s="41"/>
      <c r="AG30" s="41"/>
      <c r="AH30" s="41"/>
      <c r="AI30" s="41"/>
      <c r="AJ30" s="41"/>
      <c r="AK30" s="345">
        <f>ROUND(AW54, 2)</f>
        <v>1098807.01</v>
      </c>
      <c r="AL30" s="346"/>
      <c r="AM30" s="346"/>
      <c r="AN30" s="346"/>
      <c r="AO30" s="346"/>
      <c r="AP30" s="41"/>
      <c r="AQ30" s="41"/>
      <c r="AR30" s="42"/>
      <c r="BE30" s="335"/>
    </row>
    <row r="31" spans="1:71" s="2" customFormat="1" ht="14.45" hidden="1" customHeight="1" x14ac:dyDescent="0.2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347">
        <v>0.21</v>
      </c>
      <c r="M31" s="346"/>
      <c r="N31" s="346"/>
      <c r="O31" s="346"/>
      <c r="P31" s="346"/>
      <c r="Q31" s="41"/>
      <c r="R31" s="41"/>
      <c r="S31" s="41"/>
      <c r="T31" s="41"/>
      <c r="U31" s="41"/>
      <c r="V31" s="41"/>
      <c r="W31" s="345">
        <f>ROUND(BB54, 2)</f>
        <v>0</v>
      </c>
      <c r="X31" s="346"/>
      <c r="Y31" s="346"/>
      <c r="Z31" s="346"/>
      <c r="AA31" s="346"/>
      <c r="AB31" s="346"/>
      <c r="AC31" s="346"/>
      <c r="AD31" s="346"/>
      <c r="AE31" s="346"/>
      <c r="AF31" s="41"/>
      <c r="AG31" s="41"/>
      <c r="AH31" s="41"/>
      <c r="AI31" s="41"/>
      <c r="AJ31" s="41"/>
      <c r="AK31" s="345">
        <v>0</v>
      </c>
      <c r="AL31" s="346"/>
      <c r="AM31" s="346"/>
      <c r="AN31" s="346"/>
      <c r="AO31" s="346"/>
      <c r="AP31" s="41"/>
      <c r="AQ31" s="41"/>
      <c r="AR31" s="42"/>
      <c r="BE31" s="335"/>
    </row>
    <row r="32" spans="1:71" s="2" customFormat="1" ht="14.45" hidden="1" customHeight="1" x14ac:dyDescent="0.2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347">
        <v>0.15</v>
      </c>
      <c r="M32" s="346"/>
      <c r="N32" s="346"/>
      <c r="O32" s="346"/>
      <c r="P32" s="346"/>
      <c r="Q32" s="41"/>
      <c r="R32" s="41"/>
      <c r="S32" s="41"/>
      <c r="T32" s="41"/>
      <c r="U32" s="41"/>
      <c r="V32" s="41"/>
      <c r="W32" s="345">
        <f>ROUND(BC54, 2)</f>
        <v>0</v>
      </c>
      <c r="X32" s="346"/>
      <c r="Y32" s="346"/>
      <c r="Z32" s="346"/>
      <c r="AA32" s="346"/>
      <c r="AB32" s="346"/>
      <c r="AC32" s="346"/>
      <c r="AD32" s="346"/>
      <c r="AE32" s="346"/>
      <c r="AF32" s="41"/>
      <c r="AG32" s="41"/>
      <c r="AH32" s="41"/>
      <c r="AI32" s="41"/>
      <c r="AJ32" s="41"/>
      <c r="AK32" s="345">
        <v>0</v>
      </c>
      <c r="AL32" s="346"/>
      <c r="AM32" s="346"/>
      <c r="AN32" s="346"/>
      <c r="AO32" s="346"/>
      <c r="AP32" s="41"/>
      <c r="AQ32" s="41"/>
      <c r="AR32" s="42"/>
      <c r="BE32" s="335"/>
    </row>
    <row r="33" spans="1:57" s="2" customFormat="1" ht="14.45" hidden="1" customHeight="1" x14ac:dyDescent="0.2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347">
        <v>0</v>
      </c>
      <c r="M33" s="346"/>
      <c r="N33" s="346"/>
      <c r="O33" s="346"/>
      <c r="P33" s="346"/>
      <c r="Q33" s="41"/>
      <c r="R33" s="41"/>
      <c r="S33" s="41"/>
      <c r="T33" s="41"/>
      <c r="U33" s="41"/>
      <c r="V33" s="41"/>
      <c r="W33" s="345">
        <f>ROUND(BD54, 2)</f>
        <v>0</v>
      </c>
      <c r="X33" s="346"/>
      <c r="Y33" s="346"/>
      <c r="Z33" s="346"/>
      <c r="AA33" s="346"/>
      <c r="AB33" s="346"/>
      <c r="AC33" s="346"/>
      <c r="AD33" s="346"/>
      <c r="AE33" s="346"/>
      <c r="AF33" s="41"/>
      <c r="AG33" s="41"/>
      <c r="AH33" s="41"/>
      <c r="AI33" s="41"/>
      <c r="AJ33" s="41"/>
      <c r="AK33" s="345">
        <v>0</v>
      </c>
      <c r="AL33" s="346"/>
      <c r="AM33" s="346"/>
      <c r="AN33" s="346"/>
      <c r="AO33" s="346"/>
      <c r="AP33" s="41"/>
      <c r="AQ33" s="41"/>
      <c r="AR33" s="42"/>
    </row>
    <row r="34" spans="1:57" s="1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1" customFormat="1" ht="25.9" customHeight="1" x14ac:dyDescent="0.2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51" t="s">
        <v>51</v>
      </c>
      <c r="Y35" s="352"/>
      <c r="Z35" s="352"/>
      <c r="AA35" s="352"/>
      <c r="AB35" s="352"/>
      <c r="AC35" s="45"/>
      <c r="AD35" s="45"/>
      <c r="AE35" s="45"/>
      <c r="AF35" s="45"/>
      <c r="AG35" s="45"/>
      <c r="AH35" s="45"/>
      <c r="AI35" s="45"/>
      <c r="AJ35" s="45"/>
      <c r="AK35" s="359">
        <f>SUM(AK26:AK33)</f>
        <v>9039924.3900000006</v>
      </c>
      <c r="AL35" s="352"/>
      <c r="AM35" s="352"/>
      <c r="AN35" s="352"/>
      <c r="AO35" s="360"/>
      <c r="AP35" s="43"/>
      <c r="AQ35" s="43"/>
      <c r="AR35" s="39"/>
      <c r="BE35" s="34"/>
    </row>
    <row r="36" spans="1:57" s="1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1" customFormat="1" ht="6.95" customHeight="1" x14ac:dyDescent="0.2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1" customFormat="1" ht="6.95" customHeight="1" x14ac:dyDescent="0.2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1" customFormat="1" ht="24.95" customHeight="1" x14ac:dyDescent="0.2">
      <c r="A42" s="34"/>
      <c r="B42" s="35"/>
      <c r="C42" s="23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1" customFormat="1" ht="6.95" customHeight="1" x14ac:dyDescent="0.2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3" customFormat="1" ht="12" customHeight="1" x14ac:dyDescent="0.2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W1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4" customFormat="1" ht="36.950000000000003" customHeight="1" x14ac:dyDescent="0.2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49" t="str">
        <f>K6</f>
        <v>Čtyřlístek- udržovací práce DBS</v>
      </c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56"/>
      <c r="AQ45" s="56"/>
      <c r="AR45" s="57"/>
    </row>
    <row r="46" spans="1:57" s="1" customFormat="1" ht="6.95" customHeight="1" x14ac:dyDescent="0.2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1" customFormat="1" ht="12" customHeight="1" x14ac:dyDescent="0.2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Ostrava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63" t="str">
        <f>IF(AN8= "","",AN8)</f>
        <v>19. 11. 2021</v>
      </c>
      <c r="AN47" s="363"/>
      <c r="AO47" s="36"/>
      <c r="AP47" s="36"/>
      <c r="AQ47" s="36"/>
      <c r="AR47" s="39"/>
      <c r="BE47" s="34"/>
    </row>
    <row r="48" spans="1:57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1" customFormat="1" ht="15.2" customHeight="1" x14ac:dyDescent="0.2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Čtyřlístek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361" t="str">
        <f>IF(E17="","",E17)</f>
        <v xml:space="preserve"> </v>
      </c>
      <c r="AN49" s="362"/>
      <c r="AO49" s="362"/>
      <c r="AP49" s="362"/>
      <c r="AQ49" s="36"/>
      <c r="AR49" s="39"/>
      <c r="AS49" s="365" t="s">
        <v>53</v>
      </c>
      <c r="AT49" s="36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1" customFormat="1" ht="15.2" customHeight="1" x14ac:dyDescent="0.2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36</v>
      </c>
      <c r="AJ50" s="36"/>
      <c r="AK50" s="36"/>
      <c r="AL50" s="36"/>
      <c r="AM50" s="361" t="str">
        <f>IF(E20="","",E20)</f>
        <v xml:space="preserve"> </v>
      </c>
      <c r="AN50" s="362"/>
      <c r="AO50" s="362"/>
      <c r="AP50" s="362"/>
      <c r="AQ50" s="36"/>
      <c r="AR50" s="39"/>
      <c r="AS50" s="367"/>
      <c r="AT50" s="36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1" customFormat="1" ht="10.9" customHeight="1" x14ac:dyDescent="0.2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69"/>
      <c r="AT51" s="37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1" customFormat="1" ht="29.25" customHeight="1" x14ac:dyDescent="0.2">
      <c r="A52" s="34"/>
      <c r="B52" s="35"/>
      <c r="C52" s="328" t="s">
        <v>54</v>
      </c>
      <c r="D52" s="329"/>
      <c r="E52" s="329"/>
      <c r="F52" s="329"/>
      <c r="G52" s="329"/>
      <c r="H52" s="66"/>
      <c r="I52" s="332" t="s">
        <v>55</v>
      </c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57" t="s">
        <v>56</v>
      </c>
      <c r="AH52" s="329"/>
      <c r="AI52" s="329"/>
      <c r="AJ52" s="329"/>
      <c r="AK52" s="329"/>
      <c r="AL52" s="329"/>
      <c r="AM52" s="329"/>
      <c r="AN52" s="332" t="s">
        <v>57</v>
      </c>
      <c r="AO52" s="329"/>
      <c r="AP52" s="329"/>
      <c r="AQ52" s="67" t="s">
        <v>58</v>
      </c>
      <c r="AR52" s="39"/>
      <c r="AS52" s="68" t="s">
        <v>59</v>
      </c>
      <c r="AT52" s="69" t="s">
        <v>60</v>
      </c>
      <c r="AU52" s="69" t="s">
        <v>61</v>
      </c>
      <c r="AV52" s="69" t="s">
        <v>62</v>
      </c>
      <c r="AW52" s="69" t="s">
        <v>63</v>
      </c>
      <c r="AX52" s="69" t="s">
        <v>64</v>
      </c>
      <c r="AY52" s="69" t="s">
        <v>65</v>
      </c>
      <c r="AZ52" s="69" t="s">
        <v>66</v>
      </c>
      <c r="BA52" s="69" t="s">
        <v>67</v>
      </c>
      <c r="BB52" s="69" t="s">
        <v>68</v>
      </c>
      <c r="BC52" s="69" t="s">
        <v>69</v>
      </c>
      <c r="BD52" s="70" t="s">
        <v>70</v>
      </c>
      <c r="BE52" s="34"/>
    </row>
    <row r="53" spans="1:91" s="1" customFormat="1" ht="10.9" customHeight="1" x14ac:dyDescent="0.2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5" customFormat="1" ht="32.450000000000003" customHeight="1" x14ac:dyDescent="0.2">
      <c r="B54" s="74"/>
      <c r="C54" s="75" t="s">
        <v>71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8">
        <f>ROUND(AG55+AG63+AG68,2)</f>
        <v>7834253.8799999999</v>
      </c>
      <c r="AH54" s="358"/>
      <c r="AI54" s="358"/>
      <c r="AJ54" s="358"/>
      <c r="AK54" s="358"/>
      <c r="AL54" s="358"/>
      <c r="AM54" s="358"/>
      <c r="AN54" s="371">
        <f t="shared" ref="AN54:AN68" si="0">SUM(AG54,AT54)</f>
        <v>9039924.3900000006</v>
      </c>
      <c r="AO54" s="371"/>
      <c r="AP54" s="371"/>
      <c r="AQ54" s="78" t="s">
        <v>19</v>
      </c>
      <c r="AR54" s="79"/>
      <c r="AS54" s="80">
        <f>ROUND(AS55+AS63+AS68,2)</f>
        <v>0</v>
      </c>
      <c r="AT54" s="81">
        <f t="shared" ref="AT54:AT68" si="1">ROUND(SUM(AV54:AW54),2)</f>
        <v>1205670.51</v>
      </c>
      <c r="AU54" s="82">
        <f>ROUND(AU55+AU63+AU68,5)</f>
        <v>0</v>
      </c>
      <c r="AV54" s="81">
        <f>ROUND(AZ54*L29,2)</f>
        <v>106863.5</v>
      </c>
      <c r="AW54" s="81">
        <f>ROUND(BA54*L30,2)</f>
        <v>1098807.01</v>
      </c>
      <c r="AX54" s="81">
        <f>ROUND(BB54*L29,2)</f>
        <v>0</v>
      </c>
      <c r="AY54" s="81">
        <f>ROUND(BC54*L30,2)</f>
        <v>0</v>
      </c>
      <c r="AZ54" s="81">
        <f>ROUND(AZ55+AZ63+AZ68,2)</f>
        <v>508873.82</v>
      </c>
      <c r="BA54" s="81">
        <f>ROUND(BA55+BA63+BA68,2)</f>
        <v>7325380.0599999996</v>
      </c>
      <c r="BB54" s="81">
        <f>ROUND(BB55+BB63+BB68,2)</f>
        <v>0</v>
      </c>
      <c r="BC54" s="81">
        <f>ROUND(BC55+BC63+BC68,2)</f>
        <v>0</v>
      </c>
      <c r="BD54" s="83">
        <f>ROUND(BD55+BD63+BD68,2)</f>
        <v>0</v>
      </c>
      <c r="BS54" s="84" t="s">
        <v>72</v>
      </c>
      <c r="BT54" s="84" t="s">
        <v>73</v>
      </c>
      <c r="BU54" s="85" t="s">
        <v>74</v>
      </c>
      <c r="BV54" s="84" t="s">
        <v>75</v>
      </c>
      <c r="BW54" s="84" t="s">
        <v>5</v>
      </c>
      <c r="BX54" s="84" t="s">
        <v>76</v>
      </c>
      <c r="CL54" s="84" t="s">
        <v>19</v>
      </c>
    </row>
    <row r="55" spans="1:91" s="6" customFormat="1" ht="16.5" customHeight="1" x14ac:dyDescent="0.2">
      <c r="B55" s="86"/>
      <c r="C55" s="87"/>
      <c r="D55" s="330" t="s">
        <v>77</v>
      </c>
      <c r="E55" s="330"/>
      <c r="F55" s="330"/>
      <c r="G55" s="330"/>
      <c r="H55" s="330"/>
      <c r="I55" s="88"/>
      <c r="J55" s="330" t="s">
        <v>78</v>
      </c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55">
        <f>ROUND(SUM(AG56:AG62),2)</f>
        <v>3490466.68</v>
      </c>
      <c r="AH55" s="356"/>
      <c r="AI55" s="356"/>
      <c r="AJ55" s="356"/>
      <c r="AK55" s="356"/>
      <c r="AL55" s="356"/>
      <c r="AM55" s="356"/>
      <c r="AN55" s="364">
        <f t="shared" si="0"/>
        <v>4044569.1100000003</v>
      </c>
      <c r="AO55" s="356"/>
      <c r="AP55" s="356"/>
      <c r="AQ55" s="89" t="s">
        <v>79</v>
      </c>
      <c r="AR55" s="90"/>
      <c r="AS55" s="91">
        <f>ROUND(SUM(AS56:AS62),2)</f>
        <v>0</v>
      </c>
      <c r="AT55" s="92">
        <f t="shared" si="1"/>
        <v>554102.43000000005</v>
      </c>
      <c r="AU55" s="93">
        <f>ROUND(SUM(AU56:AU62),5)</f>
        <v>0</v>
      </c>
      <c r="AV55" s="92">
        <f>ROUND(AZ55*L29,2)</f>
        <v>106863.5</v>
      </c>
      <c r="AW55" s="92">
        <f>ROUND(BA55*L30,2)</f>
        <v>447238.93</v>
      </c>
      <c r="AX55" s="92">
        <f>ROUND(BB55*L29,2)</f>
        <v>0</v>
      </c>
      <c r="AY55" s="92">
        <f>ROUND(BC55*L30,2)</f>
        <v>0</v>
      </c>
      <c r="AZ55" s="92">
        <f>ROUND(SUM(AZ56:AZ62),2)</f>
        <v>508873.82</v>
      </c>
      <c r="BA55" s="92">
        <f>ROUND(SUM(BA56:BA62),2)</f>
        <v>2981592.86</v>
      </c>
      <c r="BB55" s="92">
        <f>ROUND(SUM(BB56:BB62),2)</f>
        <v>0</v>
      </c>
      <c r="BC55" s="92">
        <f>ROUND(SUM(BC56:BC62),2)</f>
        <v>0</v>
      </c>
      <c r="BD55" s="94">
        <f>ROUND(SUM(BD56:BD62),2)</f>
        <v>0</v>
      </c>
      <c r="BS55" s="95" t="s">
        <v>72</v>
      </c>
      <c r="BT55" s="95" t="s">
        <v>77</v>
      </c>
      <c r="BU55" s="95" t="s">
        <v>74</v>
      </c>
      <c r="BV55" s="95" t="s">
        <v>75</v>
      </c>
      <c r="BW55" s="95" t="s">
        <v>80</v>
      </c>
      <c r="BX55" s="95" t="s">
        <v>5</v>
      </c>
      <c r="CL55" s="95" t="s">
        <v>19</v>
      </c>
      <c r="CM55" s="95" t="s">
        <v>77</v>
      </c>
    </row>
    <row r="56" spans="1:91" s="3" customFormat="1" ht="16.5" customHeight="1" x14ac:dyDescent="0.2">
      <c r="A56" s="96" t="s">
        <v>81</v>
      </c>
      <c r="B56" s="51"/>
      <c r="C56" s="97"/>
      <c r="D56" s="97"/>
      <c r="E56" s="331" t="s">
        <v>77</v>
      </c>
      <c r="F56" s="331"/>
      <c r="G56" s="331"/>
      <c r="H56" s="331"/>
      <c r="I56" s="331"/>
      <c r="J56" s="97"/>
      <c r="K56" s="331" t="s">
        <v>82</v>
      </c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53">
        <f>'1 - 1NP stavební část'!J32</f>
        <v>225405.46</v>
      </c>
      <c r="AH56" s="354"/>
      <c r="AI56" s="354"/>
      <c r="AJ56" s="354"/>
      <c r="AK56" s="354"/>
      <c r="AL56" s="354"/>
      <c r="AM56" s="354"/>
      <c r="AN56" s="353">
        <f t="shared" si="0"/>
        <v>259216.28</v>
      </c>
      <c r="AO56" s="354"/>
      <c r="AP56" s="354"/>
      <c r="AQ56" s="98" t="s">
        <v>83</v>
      </c>
      <c r="AR56" s="53"/>
      <c r="AS56" s="99">
        <v>0</v>
      </c>
      <c r="AT56" s="100">
        <f t="shared" si="1"/>
        <v>33810.82</v>
      </c>
      <c r="AU56" s="101">
        <f>'1 - 1NP stavební část'!P98</f>
        <v>0</v>
      </c>
      <c r="AV56" s="100">
        <f>'1 - 1NP stavební část'!J35</f>
        <v>0</v>
      </c>
      <c r="AW56" s="100">
        <f>'1 - 1NP stavební část'!J36</f>
        <v>33810.82</v>
      </c>
      <c r="AX56" s="100">
        <f>'1 - 1NP stavební část'!J37</f>
        <v>0</v>
      </c>
      <c r="AY56" s="100">
        <f>'1 - 1NP stavební část'!J38</f>
        <v>0</v>
      </c>
      <c r="AZ56" s="100">
        <f>'1 - 1NP stavební část'!F35</f>
        <v>0</v>
      </c>
      <c r="BA56" s="100">
        <f>'1 - 1NP stavební část'!F36</f>
        <v>225405.46</v>
      </c>
      <c r="BB56" s="100">
        <f>'1 - 1NP stavební část'!F37</f>
        <v>0</v>
      </c>
      <c r="BC56" s="100">
        <f>'1 - 1NP stavební část'!F38</f>
        <v>0</v>
      </c>
      <c r="BD56" s="102">
        <f>'1 - 1NP stavební část'!F39</f>
        <v>0</v>
      </c>
      <c r="BT56" s="103" t="s">
        <v>84</v>
      </c>
      <c r="BV56" s="103" t="s">
        <v>75</v>
      </c>
      <c r="BW56" s="103" t="s">
        <v>85</v>
      </c>
      <c r="BX56" s="103" t="s">
        <v>80</v>
      </c>
      <c r="CL56" s="103" t="s">
        <v>19</v>
      </c>
    </row>
    <row r="57" spans="1:91" s="3" customFormat="1" ht="16.5" customHeight="1" x14ac:dyDescent="0.2">
      <c r="A57" s="96" t="s">
        <v>81</v>
      </c>
      <c r="B57" s="51"/>
      <c r="C57" s="97"/>
      <c r="D57" s="97"/>
      <c r="E57" s="331" t="s">
        <v>84</v>
      </c>
      <c r="F57" s="331"/>
      <c r="G57" s="331"/>
      <c r="H57" s="331"/>
      <c r="I57" s="331"/>
      <c r="J57" s="97"/>
      <c r="K57" s="331" t="s">
        <v>86</v>
      </c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53">
        <f>'2 - 2NP stavební část'!J32</f>
        <v>802435.67</v>
      </c>
      <c r="AH57" s="354"/>
      <c r="AI57" s="354"/>
      <c r="AJ57" s="354"/>
      <c r="AK57" s="354"/>
      <c r="AL57" s="354"/>
      <c r="AM57" s="354"/>
      <c r="AN57" s="353">
        <f t="shared" si="0"/>
        <v>922801.02</v>
      </c>
      <c r="AO57" s="354"/>
      <c r="AP57" s="354"/>
      <c r="AQ57" s="98" t="s">
        <v>83</v>
      </c>
      <c r="AR57" s="53"/>
      <c r="AS57" s="99">
        <v>0</v>
      </c>
      <c r="AT57" s="100">
        <f t="shared" si="1"/>
        <v>120365.35</v>
      </c>
      <c r="AU57" s="101">
        <f>'2 - 2NP stavební část'!P102</f>
        <v>0</v>
      </c>
      <c r="AV57" s="100">
        <f>'2 - 2NP stavební část'!J35</f>
        <v>0</v>
      </c>
      <c r="AW57" s="100">
        <f>'2 - 2NP stavební část'!J36</f>
        <v>120365.35</v>
      </c>
      <c r="AX57" s="100">
        <f>'2 - 2NP stavební část'!J37</f>
        <v>0</v>
      </c>
      <c r="AY57" s="100">
        <f>'2 - 2NP stavební část'!J38</f>
        <v>0</v>
      </c>
      <c r="AZ57" s="100">
        <f>'2 - 2NP stavební část'!F35</f>
        <v>0</v>
      </c>
      <c r="BA57" s="100">
        <f>'2 - 2NP stavební část'!F36</f>
        <v>802435.67</v>
      </c>
      <c r="BB57" s="100">
        <f>'2 - 2NP stavební část'!F37</f>
        <v>0</v>
      </c>
      <c r="BC57" s="100">
        <f>'2 - 2NP stavební část'!F38</f>
        <v>0</v>
      </c>
      <c r="BD57" s="102">
        <f>'2 - 2NP stavební část'!F39</f>
        <v>0</v>
      </c>
      <c r="BT57" s="103" t="s">
        <v>84</v>
      </c>
      <c r="BV57" s="103" t="s">
        <v>75</v>
      </c>
      <c r="BW57" s="103" t="s">
        <v>87</v>
      </c>
      <c r="BX57" s="103" t="s">
        <v>80</v>
      </c>
      <c r="CL57" s="103" t="s">
        <v>19</v>
      </c>
    </row>
    <row r="58" spans="1:91" s="3" customFormat="1" ht="16.5" customHeight="1" x14ac:dyDescent="0.2">
      <c r="A58" s="96" t="s">
        <v>81</v>
      </c>
      <c r="B58" s="51"/>
      <c r="C58" s="97"/>
      <c r="D58" s="97"/>
      <c r="E58" s="331" t="s">
        <v>88</v>
      </c>
      <c r="F58" s="331"/>
      <c r="G58" s="331"/>
      <c r="H58" s="331"/>
      <c r="I58" s="331"/>
      <c r="J58" s="97"/>
      <c r="K58" s="331" t="s">
        <v>89</v>
      </c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53">
        <f>'3 - 3NP stavební část'!J32</f>
        <v>799047.37</v>
      </c>
      <c r="AH58" s="354"/>
      <c r="AI58" s="354"/>
      <c r="AJ58" s="354"/>
      <c r="AK58" s="354"/>
      <c r="AL58" s="354"/>
      <c r="AM58" s="354"/>
      <c r="AN58" s="353">
        <f t="shared" si="0"/>
        <v>918904.48</v>
      </c>
      <c r="AO58" s="354"/>
      <c r="AP58" s="354"/>
      <c r="AQ58" s="98" t="s">
        <v>83</v>
      </c>
      <c r="AR58" s="53"/>
      <c r="AS58" s="99">
        <v>0</v>
      </c>
      <c r="AT58" s="100">
        <f t="shared" si="1"/>
        <v>119857.11</v>
      </c>
      <c r="AU58" s="101">
        <f>'3 - 3NP stavební část'!P102</f>
        <v>0</v>
      </c>
      <c r="AV58" s="100">
        <f>'3 - 3NP stavební část'!J35</f>
        <v>0</v>
      </c>
      <c r="AW58" s="100">
        <f>'3 - 3NP stavební část'!J36</f>
        <v>119857.11</v>
      </c>
      <c r="AX58" s="100">
        <f>'3 - 3NP stavební část'!J37</f>
        <v>0</v>
      </c>
      <c r="AY58" s="100">
        <f>'3 - 3NP stavební část'!J38</f>
        <v>0</v>
      </c>
      <c r="AZ58" s="100">
        <f>'3 - 3NP stavební část'!F35</f>
        <v>0</v>
      </c>
      <c r="BA58" s="100">
        <f>'3 - 3NP stavební část'!F36</f>
        <v>799047.37</v>
      </c>
      <c r="BB58" s="100">
        <f>'3 - 3NP stavební část'!F37</f>
        <v>0</v>
      </c>
      <c r="BC58" s="100">
        <f>'3 - 3NP stavební část'!F38</f>
        <v>0</v>
      </c>
      <c r="BD58" s="102">
        <f>'3 - 3NP stavební část'!F39</f>
        <v>0</v>
      </c>
      <c r="BT58" s="103" t="s">
        <v>84</v>
      </c>
      <c r="BV58" s="103" t="s">
        <v>75</v>
      </c>
      <c r="BW58" s="103" t="s">
        <v>90</v>
      </c>
      <c r="BX58" s="103" t="s">
        <v>80</v>
      </c>
      <c r="CL58" s="103" t="s">
        <v>19</v>
      </c>
    </row>
    <row r="59" spans="1:91" s="3" customFormat="1" ht="16.5" customHeight="1" x14ac:dyDescent="0.2">
      <c r="A59" s="96" t="s">
        <v>81</v>
      </c>
      <c r="B59" s="51"/>
      <c r="C59" s="97"/>
      <c r="D59" s="97"/>
      <c r="E59" s="331" t="s">
        <v>91</v>
      </c>
      <c r="F59" s="331"/>
      <c r="G59" s="331"/>
      <c r="H59" s="331"/>
      <c r="I59" s="331"/>
      <c r="J59" s="97"/>
      <c r="K59" s="331" t="s">
        <v>92</v>
      </c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53">
        <f>'4 - 4NP stavební část'!J32</f>
        <v>747052.25</v>
      </c>
      <c r="AH59" s="354"/>
      <c r="AI59" s="354"/>
      <c r="AJ59" s="354"/>
      <c r="AK59" s="354"/>
      <c r="AL59" s="354"/>
      <c r="AM59" s="354"/>
      <c r="AN59" s="353">
        <f t="shared" si="0"/>
        <v>859110.09</v>
      </c>
      <c r="AO59" s="354"/>
      <c r="AP59" s="354"/>
      <c r="AQ59" s="98" t="s">
        <v>83</v>
      </c>
      <c r="AR59" s="53"/>
      <c r="AS59" s="99">
        <v>0</v>
      </c>
      <c r="AT59" s="100">
        <f t="shared" si="1"/>
        <v>112057.84</v>
      </c>
      <c r="AU59" s="101">
        <f>'4 - 4NP stavební část'!P103</f>
        <v>0</v>
      </c>
      <c r="AV59" s="100">
        <f>'4 - 4NP stavební část'!J35</f>
        <v>0</v>
      </c>
      <c r="AW59" s="100">
        <f>'4 - 4NP stavební část'!J36</f>
        <v>112057.84</v>
      </c>
      <c r="AX59" s="100">
        <f>'4 - 4NP stavební část'!J37</f>
        <v>0</v>
      </c>
      <c r="AY59" s="100">
        <f>'4 - 4NP stavební část'!J38</f>
        <v>0</v>
      </c>
      <c r="AZ59" s="100">
        <f>'4 - 4NP stavební část'!F35</f>
        <v>0</v>
      </c>
      <c r="BA59" s="100">
        <f>'4 - 4NP stavební část'!F36</f>
        <v>747052.25</v>
      </c>
      <c r="BB59" s="100">
        <f>'4 - 4NP stavební část'!F37</f>
        <v>0</v>
      </c>
      <c r="BC59" s="100">
        <f>'4 - 4NP stavební část'!F38</f>
        <v>0</v>
      </c>
      <c r="BD59" s="102">
        <f>'4 - 4NP stavební část'!F39</f>
        <v>0</v>
      </c>
      <c r="BT59" s="103" t="s">
        <v>84</v>
      </c>
      <c r="BV59" s="103" t="s">
        <v>75</v>
      </c>
      <c r="BW59" s="103" t="s">
        <v>93</v>
      </c>
      <c r="BX59" s="103" t="s">
        <v>80</v>
      </c>
      <c r="CL59" s="103" t="s">
        <v>19</v>
      </c>
    </row>
    <row r="60" spans="1:91" s="3" customFormat="1" ht="16.5" customHeight="1" x14ac:dyDescent="0.2">
      <c r="A60" s="96" t="s">
        <v>81</v>
      </c>
      <c r="B60" s="51"/>
      <c r="C60" s="97"/>
      <c r="D60" s="97"/>
      <c r="E60" s="331" t="s">
        <v>94</v>
      </c>
      <c r="F60" s="331"/>
      <c r="G60" s="331"/>
      <c r="H60" s="331"/>
      <c r="I60" s="331"/>
      <c r="J60" s="97"/>
      <c r="K60" s="331" t="s">
        <v>95</v>
      </c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53">
        <f>'5 - Změna užívání dílny n...'!J32</f>
        <v>355703.33</v>
      </c>
      <c r="AH60" s="354"/>
      <c r="AI60" s="354"/>
      <c r="AJ60" s="354"/>
      <c r="AK60" s="354"/>
      <c r="AL60" s="354"/>
      <c r="AM60" s="354"/>
      <c r="AN60" s="353">
        <f t="shared" si="0"/>
        <v>430401.03</v>
      </c>
      <c r="AO60" s="354"/>
      <c r="AP60" s="354"/>
      <c r="AQ60" s="98" t="s">
        <v>83</v>
      </c>
      <c r="AR60" s="53"/>
      <c r="AS60" s="99">
        <v>0</v>
      </c>
      <c r="AT60" s="100">
        <f t="shared" si="1"/>
        <v>74697.7</v>
      </c>
      <c r="AU60" s="101">
        <f>'5 - Změna užívání dílny n...'!P95</f>
        <v>0</v>
      </c>
      <c r="AV60" s="100">
        <f>'5 - Změna užívání dílny n...'!J35</f>
        <v>74697.7</v>
      </c>
      <c r="AW60" s="100">
        <f>'5 - Změna užívání dílny n...'!J36</f>
        <v>0</v>
      </c>
      <c r="AX60" s="100">
        <f>'5 - Změna užívání dílny n...'!J37</f>
        <v>0</v>
      </c>
      <c r="AY60" s="100">
        <f>'5 - Změna užívání dílny n...'!J38</f>
        <v>0</v>
      </c>
      <c r="AZ60" s="100">
        <f>'5 - Změna užívání dílny n...'!F35</f>
        <v>355703.33</v>
      </c>
      <c r="BA60" s="100">
        <f>'5 - Změna užívání dílny n...'!F36</f>
        <v>0</v>
      </c>
      <c r="BB60" s="100">
        <f>'5 - Změna užívání dílny n...'!F37</f>
        <v>0</v>
      </c>
      <c r="BC60" s="100">
        <f>'5 - Změna užívání dílny n...'!F38</f>
        <v>0</v>
      </c>
      <c r="BD60" s="102">
        <f>'5 - Změna užívání dílny n...'!F39</f>
        <v>0</v>
      </c>
      <c r="BT60" s="103" t="s">
        <v>84</v>
      </c>
      <c r="BV60" s="103" t="s">
        <v>75</v>
      </c>
      <c r="BW60" s="103" t="s">
        <v>96</v>
      </c>
      <c r="BX60" s="103" t="s">
        <v>80</v>
      </c>
      <c r="CL60" s="103" t="s">
        <v>19</v>
      </c>
    </row>
    <row r="61" spans="1:91" s="3" customFormat="1" ht="16.5" customHeight="1" x14ac:dyDescent="0.2">
      <c r="A61" s="96" t="s">
        <v>81</v>
      </c>
      <c r="B61" s="51"/>
      <c r="C61" s="97"/>
      <c r="D61" s="97"/>
      <c r="E61" s="331" t="s">
        <v>97</v>
      </c>
      <c r="F61" s="331"/>
      <c r="G61" s="331"/>
      <c r="H61" s="331"/>
      <c r="I61" s="331"/>
      <c r="J61" s="97"/>
      <c r="K61" s="331" t="s">
        <v>98</v>
      </c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53">
        <f>'6 - Změna užívání chodby ...'!J32</f>
        <v>153170.49</v>
      </c>
      <c r="AH61" s="354"/>
      <c r="AI61" s="354"/>
      <c r="AJ61" s="354"/>
      <c r="AK61" s="354"/>
      <c r="AL61" s="354"/>
      <c r="AM61" s="354"/>
      <c r="AN61" s="353">
        <f t="shared" si="0"/>
        <v>185336.28999999998</v>
      </c>
      <c r="AO61" s="354"/>
      <c r="AP61" s="354"/>
      <c r="AQ61" s="98" t="s">
        <v>83</v>
      </c>
      <c r="AR61" s="53"/>
      <c r="AS61" s="99">
        <v>0</v>
      </c>
      <c r="AT61" s="100">
        <f t="shared" si="1"/>
        <v>32165.8</v>
      </c>
      <c r="AU61" s="101">
        <f>'6 - Změna užívání chodby ...'!P96</f>
        <v>0</v>
      </c>
      <c r="AV61" s="100">
        <f>'6 - Změna užívání chodby ...'!J35</f>
        <v>32165.8</v>
      </c>
      <c r="AW61" s="100">
        <f>'6 - Změna užívání chodby ...'!J36</f>
        <v>0</v>
      </c>
      <c r="AX61" s="100">
        <f>'6 - Změna užívání chodby ...'!J37</f>
        <v>0</v>
      </c>
      <c r="AY61" s="100">
        <f>'6 - Změna užívání chodby ...'!J38</f>
        <v>0</v>
      </c>
      <c r="AZ61" s="100">
        <f>'6 - Změna užívání chodby ...'!F35</f>
        <v>153170.49</v>
      </c>
      <c r="BA61" s="100">
        <f>'6 - Změna užívání chodby ...'!F36</f>
        <v>0</v>
      </c>
      <c r="BB61" s="100">
        <f>'6 - Změna užívání chodby ...'!F37</f>
        <v>0</v>
      </c>
      <c r="BC61" s="100">
        <f>'6 - Změna užívání chodby ...'!F38</f>
        <v>0</v>
      </c>
      <c r="BD61" s="102">
        <f>'6 - Změna užívání chodby ...'!F39</f>
        <v>0</v>
      </c>
      <c r="BT61" s="103" t="s">
        <v>84</v>
      </c>
      <c r="BV61" s="103" t="s">
        <v>75</v>
      </c>
      <c r="BW61" s="103" t="s">
        <v>99</v>
      </c>
      <c r="BX61" s="103" t="s">
        <v>80</v>
      </c>
      <c r="CL61" s="103" t="s">
        <v>19</v>
      </c>
    </row>
    <row r="62" spans="1:91" s="3" customFormat="1" ht="16.5" customHeight="1" x14ac:dyDescent="0.2">
      <c r="A62" s="96" t="s">
        <v>81</v>
      </c>
      <c r="B62" s="51"/>
      <c r="C62" s="97"/>
      <c r="D62" s="97"/>
      <c r="E62" s="331" t="s">
        <v>100</v>
      </c>
      <c r="F62" s="331"/>
      <c r="G62" s="331"/>
      <c r="H62" s="331"/>
      <c r="I62" s="331"/>
      <c r="J62" s="97"/>
      <c r="K62" s="331" t="s">
        <v>101</v>
      </c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53">
        <f>'7 - Stavební úpravy jídelny'!J32</f>
        <v>407652.11</v>
      </c>
      <c r="AH62" s="354"/>
      <c r="AI62" s="354"/>
      <c r="AJ62" s="354"/>
      <c r="AK62" s="354"/>
      <c r="AL62" s="354"/>
      <c r="AM62" s="354"/>
      <c r="AN62" s="353">
        <f t="shared" si="0"/>
        <v>468799.93</v>
      </c>
      <c r="AO62" s="354"/>
      <c r="AP62" s="354"/>
      <c r="AQ62" s="98" t="s">
        <v>83</v>
      </c>
      <c r="AR62" s="53"/>
      <c r="AS62" s="99">
        <v>0</v>
      </c>
      <c r="AT62" s="100">
        <f t="shared" si="1"/>
        <v>61147.82</v>
      </c>
      <c r="AU62" s="101">
        <f>'7 - Stavební úpravy jídelny'!P98</f>
        <v>0</v>
      </c>
      <c r="AV62" s="100">
        <f>'7 - Stavební úpravy jídelny'!J35</f>
        <v>0</v>
      </c>
      <c r="AW62" s="100">
        <f>'7 - Stavební úpravy jídelny'!J36</f>
        <v>61147.82</v>
      </c>
      <c r="AX62" s="100">
        <f>'7 - Stavební úpravy jídelny'!J37</f>
        <v>0</v>
      </c>
      <c r="AY62" s="100">
        <f>'7 - Stavební úpravy jídelny'!J38</f>
        <v>0</v>
      </c>
      <c r="AZ62" s="100">
        <f>'7 - Stavební úpravy jídelny'!F35</f>
        <v>0</v>
      </c>
      <c r="BA62" s="100">
        <f>'7 - Stavební úpravy jídelny'!F36</f>
        <v>407652.11</v>
      </c>
      <c r="BB62" s="100">
        <f>'7 - Stavební úpravy jídelny'!F37</f>
        <v>0</v>
      </c>
      <c r="BC62" s="100">
        <f>'7 - Stavební úpravy jídelny'!F38</f>
        <v>0</v>
      </c>
      <c r="BD62" s="102">
        <f>'7 - Stavební úpravy jídelny'!F39</f>
        <v>0</v>
      </c>
      <c r="BT62" s="103" t="s">
        <v>84</v>
      </c>
      <c r="BV62" s="103" t="s">
        <v>75</v>
      </c>
      <c r="BW62" s="103" t="s">
        <v>102</v>
      </c>
      <c r="BX62" s="103" t="s">
        <v>80</v>
      </c>
      <c r="CL62" s="103" t="s">
        <v>19</v>
      </c>
    </row>
    <row r="63" spans="1:91" s="6" customFormat="1" ht="16.5" customHeight="1" x14ac:dyDescent="0.2">
      <c r="B63" s="86"/>
      <c r="C63" s="87"/>
      <c r="D63" s="330" t="s">
        <v>84</v>
      </c>
      <c r="E63" s="330"/>
      <c r="F63" s="330"/>
      <c r="G63" s="330"/>
      <c r="H63" s="330"/>
      <c r="I63" s="88"/>
      <c r="J63" s="330" t="s">
        <v>103</v>
      </c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55">
        <f>ROUND(SUM(AG64:AG67),2)</f>
        <v>4125494.76</v>
      </c>
      <c r="AH63" s="356"/>
      <c r="AI63" s="356"/>
      <c r="AJ63" s="356"/>
      <c r="AK63" s="356"/>
      <c r="AL63" s="356"/>
      <c r="AM63" s="356"/>
      <c r="AN63" s="364">
        <f t="shared" si="0"/>
        <v>4744318.97</v>
      </c>
      <c r="AO63" s="356"/>
      <c r="AP63" s="356"/>
      <c r="AQ63" s="89" t="s">
        <v>79</v>
      </c>
      <c r="AR63" s="90"/>
      <c r="AS63" s="91">
        <f>ROUND(SUM(AS64:AS67),2)</f>
        <v>0</v>
      </c>
      <c r="AT63" s="92">
        <f t="shared" si="1"/>
        <v>618824.21</v>
      </c>
      <c r="AU63" s="93">
        <f>ROUND(SUM(AU64:AU67),5)</f>
        <v>0</v>
      </c>
      <c r="AV63" s="92">
        <f>ROUND(AZ63*L29,2)</f>
        <v>0</v>
      </c>
      <c r="AW63" s="92">
        <f>ROUND(BA63*L30,2)</f>
        <v>618824.21</v>
      </c>
      <c r="AX63" s="92">
        <f>ROUND(BB63*L29,2)</f>
        <v>0</v>
      </c>
      <c r="AY63" s="92">
        <f>ROUND(BC63*L30,2)</f>
        <v>0</v>
      </c>
      <c r="AZ63" s="92">
        <f>ROUND(SUM(AZ64:AZ67),2)</f>
        <v>0</v>
      </c>
      <c r="BA63" s="92">
        <f>ROUND(SUM(BA64:BA67),2)</f>
        <v>4125494.76</v>
      </c>
      <c r="BB63" s="92">
        <f>ROUND(SUM(BB64:BB67),2)</f>
        <v>0</v>
      </c>
      <c r="BC63" s="92">
        <f>ROUND(SUM(BC64:BC67),2)</f>
        <v>0</v>
      </c>
      <c r="BD63" s="94">
        <f>ROUND(SUM(BD64:BD67),2)</f>
        <v>0</v>
      </c>
      <c r="BS63" s="95" t="s">
        <v>72</v>
      </c>
      <c r="BT63" s="95" t="s">
        <v>77</v>
      </c>
      <c r="BU63" s="95" t="s">
        <v>74</v>
      </c>
      <c r="BV63" s="95" t="s">
        <v>75</v>
      </c>
      <c r="BW63" s="95" t="s">
        <v>104</v>
      </c>
      <c r="BX63" s="95" t="s">
        <v>5</v>
      </c>
      <c r="CL63" s="95" t="s">
        <v>19</v>
      </c>
      <c r="CM63" s="95" t="s">
        <v>77</v>
      </c>
    </row>
    <row r="64" spans="1:91" s="3" customFormat="1" ht="16.5" customHeight="1" x14ac:dyDescent="0.2">
      <c r="A64" s="96" t="s">
        <v>81</v>
      </c>
      <c r="B64" s="51"/>
      <c r="C64" s="97"/>
      <c r="D64" s="97"/>
      <c r="E64" s="331" t="s">
        <v>77</v>
      </c>
      <c r="F64" s="331"/>
      <c r="G64" s="331"/>
      <c r="H64" s="331"/>
      <c r="I64" s="331"/>
      <c r="J64" s="97"/>
      <c r="K64" s="331" t="s">
        <v>105</v>
      </c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53">
        <f>'1 - 1NP-položky'!J32</f>
        <v>114489.5</v>
      </c>
      <c r="AH64" s="354"/>
      <c r="AI64" s="354"/>
      <c r="AJ64" s="354"/>
      <c r="AK64" s="354"/>
      <c r="AL64" s="354"/>
      <c r="AM64" s="354"/>
      <c r="AN64" s="353">
        <f t="shared" si="0"/>
        <v>131662.93</v>
      </c>
      <c r="AO64" s="354"/>
      <c r="AP64" s="354"/>
      <c r="AQ64" s="98" t="s">
        <v>83</v>
      </c>
      <c r="AR64" s="53"/>
      <c r="AS64" s="99">
        <v>0</v>
      </c>
      <c r="AT64" s="100">
        <f t="shared" si="1"/>
        <v>17173.43</v>
      </c>
      <c r="AU64" s="101">
        <f>'1 - 1NP-položky'!P95</f>
        <v>0</v>
      </c>
      <c r="AV64" s="100">
        <f>'1 - 1NP-položky'!J35</f>
        <v>0</v>
      </c>
      <c r="AW64" s="100">
        <f>'1 - 1NP-položky'!J36</f>
        <v>17173.43</v>
      </c>
      <c r="AX64" s="100">
        <f>'1 - 1NP-položky'!J37</f>
        <v>0</v>
      </c>
      <c r="AY64" s="100">
        <f>'1 - 1NP-položky'!J38</f>
        <v>0</v>
      </c>
      <c r="AZ64" s="100">
        <f>'1 - 1NP-položky'!F35</f>
        <v>0</v>
      </c>
      <c r="BA64" s="100">
        <f>'1 - 1NP-položky'!F36</f>
        <v>114489.5</v>
      </c>
      <c r="BB64" s="100">
        <f>'1 - 1NP-položky'!F37</f>
        <v>0</v>
      </c>
      <c r="BC64" s="100">
        <f>'1 - 1NP-položky'!F38</f>
        <v>0</v>
      </c>
      <c r="BD64" s="102">
        <f>'1 - 1NP-položky'!F39</f>
        <v>0</v>
      </c>
      <c r="BT64" s="103" t="s">
        <v>84</v>
      </c>
      <c r="BV64" s="103" t="s">
        <v>75</v>
      </c>
      <c r="BW64" s="103" t="s">
        <v>106</v>
      </c>
      <c r="BX64" s="103" t="s">
        <v>104</v>
      </c>
      <c r="CL64" s="103" t="s">
        <v>19</v>
      </c>
    </row>
    <row r="65" spans="1:91" s="3" customFormat="1" ht="16.5" customHeight="1" x14ac:dyDescent="0.2">
      <c r="A65" s="96" t="s">
        <v>81</v>
      </c>
      <c r="B65" s="51"/>
      <c r="C65" s="97"/>
      <c r="D65" s="97"/>
      <c r="E65" s="331" t="s">
        <v>84</v>
      </c>
      <c r="F65" s="331"/>
      <c r="G65" s="331"/>
      <c r="H65" s="331"/>
      <c r="I65" s="331"/>
      <c r="J65" s="97"/>
      <c r="K65" s="331" t="s">
        <v>107</v>
      </c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53">
        <f>'2 - 2NP-položky'!J32</f>
        <v>1352844.04</v>
      </c>
      <c r="AH65" s="354"/>
      <c r="AI65" s="354"/>
      <c r="AJ65" s="354"/>
      <c r="AK65" s="354"/>
      <c r="AL65" s="354"/>
      <c r="AM65" s="354"/>
      <c r="AN65" s="353">
        <f t="shared" si="0"/>
        <v>1555770.65</v>
      </c>
      <c r="AO65" s="354"/>
      <c r="AP65" s="354"/>
      <c r="AQ65" s="98" t="s">
        <v>83</v>
      </c>
      <c r="AR65" s="53"/>
      <c r="AS65" s="99">
        <v>0</v>
      </c>
      <c r="AT65" s="100">
        <f t="shared" si="1"/>
        <v>202926.61</v>
      </c>
      <c r="AU65" s="101">
        <f>'2 - 2NP-položky'!P100</f>
        <v>0</v>
      </c>
      <c r="AV65" s="100">
        <f>'2 - 2NP-položky'!J35</f>
        <v>0</v>
      </c>
      <c r="AW65" s="100">
        <f>'2 - 2NP-položky'!J36</f>
        <v>202926.61</v>
      </c>
      <c r="AX65" s="100">
        <f>'2 - 2NP-položky'!J37</f>
        <v>0</v>
      </c>
      <c r="AY65" s="100">
        <f>'2 - 2NP-položky'!J38</f>
        <v>0</v>
      </c>
      <c r="AZ65" s="100">
        <f>'2 - 2NP-položky'!F35</f>
        <v>0</v>
      </c>
      <c r="BA65" s="100">
        <f>'2 - 2NP-položky'!F36</f>
        <v>1352844.04</v>
      </c>
      <c r="BB65" s="100">
        <f>'2 - 2NP-položky'!F37</f>
        <v>0</v>
      </c>
      <c r="BC65" s="100">
        <f>'2 - 2NP-položky'!F38</f>
        <v>0</v>
      </c>
      <c r="BD65" s="102">
        <f>'2 - 2NP-položky'!F39</f>
        <v>0</v>
      </c>
      <c r="BT65" s="103" t="s">
        <v>84</v>
      </c>
      <c r="BV65" s="103" t="s">
        <v>75</v>
      </c>
      <c r="BW65" s="103" t="s">
        <v>108</v>
      </c>
      <c r="BX65" s="103" t="s">
        <v>104</v>
      </c>
      <c r="CL65" s="103" t="s">
        <v>19</v>
      </c>
    </row>
    <row r="66" spans="1:91" s="3" customFormat="1" ht="16.5" customHeight="1" x14ac:dyDescent="0.2">
      <c r="A66" s="96" t="s">
        <v>81</v>
      </c>
      <c r="B66" s="51"/>
      <c r="C66" s="97"/>
      <c r="D66" s="97"/>
      <c r="E66" s="331" t="s">
        <v>88</v>
      </c>
      <c r="F66" s="331"/>
      <c r="G66" s="331"/>
      <c r="H66" s="331"/>
      <c r="I66" s="331"/>
      <c r="J66" s="97"/>
      <c r="K66" s="331" t="s">
        <v>109</v>
      </c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53">
        <f>'3 - 3NP-položky'!J32</f>
        <v>1374405</v>
      </c>
      <c r="AH66" s="354"/>
      <c r="AI66" s="354"/>
      <c r="AJ66" s="354"/>
      <c r="AK66" s="354"/>
      <c r="AL66" s="354"/>
      <c r="AM66" s="354"/>
      <c r="AN66" s="353">
        <f t="shared" si="0"/>
        <v>1580565.75</v>
      </c>
      <c r="AO66" s="354"/>
      <c r="AP66" s="354"/>
      <c r="AQ66" s="98" t="s">
        <v>83</v>
      </c>
      <c r="AR66" s="53"/>
      <c r="AS66" s="99">
        <v>0</v>
      </c>
      <c r="AT66" s="100">
        <f t="shared" si="1"/>
        <v>206160.75</v>
      </c>
      <c r="AU66" s="101">
        <f>'3 - 3NP-položky'!P100</f>
        <v>0</v>
      </c>
      <c r="AV66" s="100">
        <f>'3 - 3NP-položky'!J35</f>
        <v>0</v>
      </c>
      <c r="AW66" s="100">
        <f>'3 - 3NP-položky'!J36</f>
        <v>206160.75</v>
      </c>
      <c r="AX66" s="100">
        <f>'3 - 3NP-položky'!J37</f>
        <v>0</v>
      </c>
      <c r="AY66" s="100">
        <f>'3 - 3NP-položky'!J38</f>
        <v>0</v>
      </c>
      <c r="AZ66" s="100">
        <f>'3 - 3NP-položky'!F35</f>
        <v>0</v>
      </c>
      <c r="BA66" s="100">
        <f>'3 - 3NP-položky'!F36</f>
        <v>1374405</v>
      </c>
      <c r="BB66" s="100">
        <f>'3 - 3NP-položky'!F37</f>
        <v>0</v>
      </c>
      <c r="BC66" s="100">
        <f>'3 - 3NP-položky'!F38</f>
        <v>0</v>
      </c>
      <c r="BD66" s="102">
        <f>'3 - 3NP-položky'!F39</f>
        <v>0</v>
      </c>
      <c r="BT66" s="103" t="s">
        <v>84</v>
      </c>
      <c r="BV66" s="103" t="s">
        <v>75</v>
      </c>
      <c r="BW66" s="103" t="s">
        <v>110</v>
      </c>
      <c r="BX66" s="103" t="s">
        <v>104</v>
      </c>
      <c r="CL66" s="103" t="s">
        <v>19</v>
      </c>
    </row>
    <row r="67" spans="1:91" s="3" customFormat="1" ht="16.5" customHeight="1" x14ac:dyDescent="0.2">
      <c r="A67" s="96" t="s">
        <v>81</v>
      </c>
      <c r="B67" s="51"/>
      <c r="C67" s="97"/>
      <c r="D67" s="97"/>
      <c r="E67" s="331" t="s">
        <v>91</v>
      </c>
      <c r="F67" s="331"/>
      <c r="G67" s="331"/>
      <c r="H67" s="331"/>
      <c r="I67" s="331"/>
      <c r="J67" s="97"/>
      <c r="K67" s="331" t="s">
        <v>111</v>
      </c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53">
        <f>'4 - 4NP-položky'!J32</f>
        <v>1283756.22</v>
      </c>
      <c r="AH67" s="354"/>
      <c r="AI67" s="354"/>
      <c r="AJ67" s="354"/>
      <c r="AK67" s="354"/>
      <c r="AL67" s="354"/>
      <c r="AM67" s="354"/>
      <c r="AN67" s="353">
        <f t="shared" si="0"/>
        <v>1476319.65</v>
      </c>
      <c r="AO67" s="354"/>
      <c r="AP67" s="354"/>
      <c r="AQ67" s="98" t="s">
        <v>83</v>
      </c>
      <c r="AR67" s="53"/>
      <c r="AS67" s="99">
        <v>0</v>
      </c>
      <c r="AT67" s="100">
        <f t="shared" si="1"/>
        <v>192563.43</v>
      </c>
      <c r="AU67" s="101">
        <f>'4 - 4NP-položky'!P100</f>
        <v>0</v>
      </c>
      <c r="AV67" s="100">
        <f>'4 - 4NP-položky'!J35</f>
        <v>0</v>
      </c>
      <c r="AW67" s="100">
        <f>'4 - 4NP-položky'!J36</f>
        <v>192563.43</v>
      </c>
      <c r="AX67" s="100">
        <f>'4 - 4NP-položky'!J37</f>
        <v>0</v>
      </c>
      <c r="AY67" s="100">
        <f>'4 - 4NP-položky'!J38</f>
        <v>0</v>
      </c>
      <c r="AZ67" s="100">
        <f>'4 - 4NP-položky'!F35</f>
        <v>0</v>
      </c>
      <c r="BA67" s="100">
        <f>'4 - 4NP-položky'!F36</f>
        <v>1283756.22</v>
      </c>
      <c r="BB67" s="100">
        <f>'4 - 4NP-položky'!F37</f>
        <v>0</v>
      </c>
      <c r="BC67" s="100">
        <f>'4 - 4NP-položky'!F38</f>
        <v>0</v>
      </c>
      <c r="BD67" s="102">
        <f>'4 - 4NP-položky'!F39</f>
        <v>0</v>
      </c>
      <c r="BT67" s="103" t="s">
        <v>84</v>
      </c>
      <c r="BV67" s="103" t="s">
        <v>75</v>
      </c>
      <c r="BW67" s="103" t="s">
        <v>112</v>
      </c>
      <c r="BX67" s="103" t="s">
        <v>104</v>
      </c>
      <c r="CL67" s="103" t="s">
        <v>19</v>
      </c>
    </row>
    <row r="68" spans="1:91" s="6" customFormat="1" ht="16.5" customHeight="1" x14ac:dyDescent="0.2">
      <c r="A68" s="96" t="s">
        <v>81</v>
      </c>
      <c r="B68" s="86"/>
      <c r="C68" s="87"/>
      <c r="D68" s="330" t="s">
        <v>88</v>
      </c>
      <c r="E68" s="330"/>
      <c r="F68" s="330"/>
      <c r="G68" s="330"/>
      <c r="H68" s="330"/>
      <c r="I68" s="88"/>
      <c r="J68" s="330" t="s">
        <v>113</v>
      </c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64">
        <f>'3 - ZTI'!J30</f>
        <v>218292.44</v>
      </c>
      <c r="AH68" s="356"/>
      <c r="AI68" s="356"/>
      <c r="AJ68" s="356"/>
      <c r="AK68" s="356"/>
      <c r="AL68" s="356"/>
      <c r="AM68" s="356"/>
      <c r="AN68" s="364">
        <f t="shared" si="0"/>
        <v>251036.31</v>
      </c>
      <c r="AO68" s="356"/>
      <c r="AP68" s="356"/>
      <c r="AQ68" s="89" t="s">
        <v>79</v>
      </c>
      <c r="AR68" s="90"/>
      <c r="AS68" s="104">
        <v>0</v>
      </c>
      <c r="AT68" s="105">
        <f t="shared" si="1"/>
        <v>32743.87</v>
      </c>
      <c r="AU68" s="106">
        <f>'3 - ZTI'!P85</f>
        <v>0</v>
      </c>
      <c r="AV68" s="105">
        <f>'3 - ZTI'!J33</f>
        <v>0</v>
      </c>
      <c r="AW68" s="105">
        <f>'3 - ZTI'!J34</f>
        <v>32743.87</v>
      </c>
      <c r="AX68" s="105">
        <f>'3 - ZTI'!J35</f>
        <v>0</v>
      </c>
      <c r="AY68" s="105">
        <f>'3 - ZTI'!J36</f>
        <v>0</v>
      </c>
      <c r="AZ68" s="105">
        <f>'3 - ZTI'!F33</f>
        <v>0</v>
      </c>
      <c r="BA68" s="105">
        <f>'3 - ZTI'!F34</f>
        <v>218292.44</v>
      </c>
      <c r="BB68" s="105">
        <f>'3 - ZTI'!F35</f>
        <v>0</v>
      </c>
      <c r="BC68" s="105">
        <f>'3 - ZTI'!F36</f>
        <v>0</v>
      </c>
      <c r="BD68" s="107">
        <f>'3 - ZTI'!F37</f>
        <v>0</v>
      </c>
      <c r="BT68" s="95" t="s">
        <v>77</v>
      </c>
      <c r="BV68" s="95" t="s">
        <v>75</v>
      </c>
      <c r="BW68" s="95" t="s">
        <v>114</v>
      </c>
      <c r="BX68" s="95" t="s">
        <v>5</v>
      </c>
      <c r="CL68" s="95" t="s">
        <v>19</v>
      </c>
      <c r="CM68" s="95" t="s">
        <v>77</v>
      </c>
    </row>
    <row r="69" spans="1:91" s="1" customFormat="1" ht="30" customHeight="1" x14ac:dyDescent="0.2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9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</row>
    <row r="70" spans="1:91" s="1" customFormat="1" ht="6.95" customHeight="1" x14ac:dyDescent="0.2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39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</row>
  </sheetData>
  <sheetProtection password="CC35" sheet="1" objects="1" scenarios="1" formatColumns="0" formatRows="0"/>
  <mergeCells count="94">
    <mergeCell ref="AN67:AP67"/>
    <mergeCell ref="AG67:AM67"/>
    <mergeCell ref="AN68:AP68"/>
    <mergeCell ref="AG68:AM68"/>
    <mergeCell ref="AN54:AP54"/>
    <mergeCell ref="AS49:AT51"/>
    <mergeCell ref="AN65:AP65"/>
    <mergeCell ref="AG65:AM65"/>
    <mergeCell ref="AN66:AP66"/>
    <mergeCell ref="AG66:AM66"/>
    <mergeCell ref="AM50:AP50"/>
    <mergeCell ref="AM49:AP49"/>
    <mergeCell ref="AM47:AN47"/>
    <mergeCell ref="AN64:AP64"/>
    <mergeCell ref="AN58:AP58"/>
    <mergeCell ref="AN62:AP62"/>
    <mergeCell ref="AN55:AP55"/>
    <mergeCell ref="AN59:AP59"/>
    <mergeCell ref="AN63:AP63"/>
    <mergeCell ref="AN52:AP52"/>
    <mergeCell ref="AN57:AP57"/>
    <mergeCell ref="AN61:AP61"/>
    <mergeCell ref="AN60:AP60"/>
    <mergeCell ref="AN56:AP56"/>
    <mergeCell ref="AG64:AM64"/>
    <mergeCell ref="AG63:AM63"/>
    <mergeCell ref="AG52:AM52"/>
    <mergeCell ref="AG62:AM62"/>
    <mergeCell ref="AG56:AM56"/>
    <mergeCell ref="AG61:AM61"/>
    <mergeCell ref="AG54:AM54"/>
    <mergeCell ref="AG60:AM60"/>
    <mergeCell ref="AG59:AM59"/>
    <mergeCell ref="AG58:AM58"/>
    <mergeCell ref="AG57:AM57"/>
    <mergeCell ref="AG55:AM55"/>
    <mergeCell ref="L33:P33"/>
    <mergeCell ref="AK33:AO33"/>
    <mergeCell ref="W33:AE33"/>
    <mergeCell ref="AR2:BE2"/>
    <mergeCell ref="L45:AO45"/>
    <mergeCell ref="X35:AB35"/>
    <mergeCell ref="AK35:AO35"/>
    <mergeCell ref="L31:P31"/>
    <mergeCell ref="W31:AE31"/>
    <mergeCell ref="L32:P32"/>
    <mergeCell ref="AK32:AO32"/>
    <mergeCell ref="W32:AE32"/>
    <mergeCell ref="BE5:BE32"/>
    <mergeCell ref="K5:AO5"/>
    <mergeCell ref="K6:AO6"/>
    <mergeCell ref="E14:AJ14"/>
    <mergeCell ref="E23:AN23"/>
    <mergeCell ref="AK26:AO26"/>
    <mergeCell ref="AK28:AO28"/>
    <mergeCell ref="L28:P28"/>
    <mergeCell ref="W28:AE28"/>
    <mergeCell ref="AK29:AO29"/>
    <mergeCell ref="W29:AE29"/>
    <mergeCell ref="L29:P29"/>
    <mergeCell ref="L30:P30"/>
    <mergeCell ref="W30:AE30"/>
    <mergeCell ref="AK30:AO30"/>
    <mergeCell ref="AK31:AO31"/>
    <mergeCell ref="J55:AF55"/>
    <mergeCell ref="J68:AF68"/>
    <mergeCell ref="J63:AF63"/>
    <mergeCell ref="K56:AF56"/>
    <mergeCell ref="K61:AF61"/>
    <mergeCell ref="K60:AF60"/>
    <mergeCell ref="K64:AF64"/>
    <mergeCell ref="K59:AF59"/>
    <mergeCell ref="K58:AF58"/>
    <mergeCell ref="K66:AF66"/>
    <mergeCell ref="K57:AF57"/>
    <mergeCell ref="K67:AF67"/>
    <mergeCell ref="K65:AF65"/>
    <mergeCell ref="K62:AF62"/>
    <mergeCell ref="C52:G52"/>
    <mergeCell ref="D68:H68"/>
    <mergeCell ref="D63:H63"/>
    <mergeCell ref="D55:H55"/>
    <mergeCell ref="E67:I67"/>
    <mergeCell ref="E66:I66"/>
    <mergeCell ref="E65:I65"/>
    <mergeCell ref="E64:I64"/>
    <mergeCell ref="E62:I62"/>
    <mergeCell ref="E61:I61"/>
    <mergeCell ref="E60:I60"/>
    <mergeCell ref="E58:I58"/>
    <mergeCell ref="E57:I57"/>
    <mergeCell ref="E56:I56"/>
    <mergeCell ref="E59:I59"/>
    <mergeCell ref="I52:AF52"/>
  </mergeCells>
  <hyperlinks>
    <hyperlink ref="A56" location="'1 - 1NP stavební část'!C2" display="/"/>
    <hyperlink ref="A57" location="'2 - 2NP stavební část'!C2" display="/"/>
    <hyperlink ref="A58" location="'3 - 3NP stavební část'!C2" display="/"/>
    <hyperlink ref="A59" location="'4 - 4NP stavební část'!C2" display="/"/>
    <hyperlink ref="A60" location="'5 - Změna užívání dílny n...'!C2" display="/"/>
    <hyperlink ref="A61" location="'6 - Změna užívání chodby ...'!C2" display="/"/>
    <hyperlink ref="A62" location="'7 - Stavební úpravy jídelny'!C2" display="/"/>
    <hyperlink ref="A64" location="'1 - 1NP-položky'!C2" display="/"/>
    <hyperlink ref="A65" location="'2 - 2NP-položky'!C2" display="/"/>
    <hyperlink ref="A66" location="'3 - 3NP-položky'!C2" display="/"/>
    <hyperlink ref="A67" location="'4 - 4NP-položky'!C2" display="/"/>
    <hyperlink ref="A68" location="'3 - ZTI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85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117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119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ROUND(J98, 2)</f>
        <v>225405.46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ROUND((SUM(BE98:BE205)),  2)</f>
        <v>0</v>
      </c>
      <c r="G35" s="34"/>
      <c r="H35" s="34"/>
      <c r="I35" s="124">
        <v>0.21</v>
      </c>
      <c r="J35" s="123">
        <f>ROUND(((SUM(BE98:BE205))*I35),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ROUND((SUM(BF98:BF205)),  2)</f>
        <v>225405.46</v>
      </c>
      <c r="G36" s="34"/>
      <c r="H36" s="34"/>
      <c r="I36" s="124">
        <v>0.15</v>
      </c>
      <c r="J36" s="123">
        <f>ROUND(((SUM(BF98:BF205))*I36),  2)</f>
        <v>33810.82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ROUND((SUM(BG98:BG205)),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ROUND((SUM(BH98:BH205)),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ROUND((SUM(BI98:BI205)),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259216.28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117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1 - 1NP stavební část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>Ostrava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J98</f>
        <v>225405.46000000002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124</v>
      </c>
      <c r="E64" s="143"/>
      <c r="F64" s="143"/>
      <c r="G64" s="143"/>
      <c r="H64" s="143"/>
      <c r="I64" s="143"/>
      <c r="J64" s="144">
        <f>J99</f>
        <v>60103.39</v>
      </c>
      <c r="K64" s="141"/>
      <c r="L64" s="145"/>
    </row>
    <row r="65" spans="1:31" s="9" customFormat="1" ht="19.899999999999999" customHeight="1" x14ac:dyDescent="0.2">
      <c r="B65" s="146"/>
      <c r="C65" s="97"/>
      <c r="D65" s="147" t="s">
        <v>125</v>
      </c>
      <c r="E65" s="148"/>
      <c r="F65" s="148"/>
      <c r="G65" s="148"/>
      <c r="H65" s="148"/>
      <c r="I65" s="148"/>
      <c r="J65" s="149">
        <f>J100</f>
        <v>37839.53</v>
      </c>
      <c r="K65" s="97"/>
      <c r="L65" s="150"/>
    </row>
    <row r="66" spans="1:31" s="9" customFormat="1" ht="19.899999999999999" customHeight="1" x14ac:dyDescent="0.2">
      <c r="B66" s="146"/>
      <c r="C66" s="97"/>
      <c r="D66" s="147" t="s">
        <v>126</v>
      </c>
      <c r="E66" s="148"/>
      <c r="F66" s="148"/>
      <c r="G66" s="148"/>
      <c r="H66" s="148"/>
      <c r="I66" s="148"/>
      <c r="J66" s="149">
        <f>J119</f>
        <v>19475.349999999999</v>
      </c>
      <c r="K66" s="97"/>
      <c r="L66" s="150"/>
    </row>
    <row r="67" spans="1:31" s="9" customFormat="1" ht="19.899999999999999" customHeight="1" x14ac:dyDescent="0.2">
      <c r="B67" s="146"/>
      <c r="C67" s="97"/>
      <c r="D67" s="147" t="s">
        <v>127</v>
      </c>
      <c r="E67" s="148"/>
      <c r="F67" s="148"/>
      <c r="G67" s="148"/>
      <c r="H67" s="148"/>
      <c r="I67" s="148"/>
      <c r="J67" s="149">
        <f>J128</f>
        <v>1702.54</v>
      </c>
      <c r="K67" s="97"/>
      <c r="L67" s="150"/>
    </row>
    <row r="68" spans="1:31" s="9" customFormat="1" ht="19.899999999999999" customHeight="1" x14ac:dyDescent="0.2">
      <c r="B68" s="146"/>
      <c r="C68" s="97"/>
      <c r="D68" s="147" t="s">
        <v>128</v>
      </c>
      <c r="E68" s="148"/>
      <c r="F68" s="148"/>
      <c r="G68" s="148"/>
      <c r="H68" s="148"/>
      <c r="I68" s="148"/>
      <c r="J68" s="149">
        <f>J147</f>
        <v>1085.97</v>
      </c>
      <c r="K68" s="97"/>
      <c r="L68" s="150"/>
    </row>
    <row r="69" spans="1:31" s="8" customFormat="1" ht="24.95" customHeight="1" x14ac:dyDescent="0.2">
      <c r="B69" s="140"/>
      <c r="C69" s="141"/>
      <c r="D69" s="142" t="s">
        <v>129</v>
      </c>
      <c r="E69" s="143"/>
      <c r="F69" s="143"/>
      <c r="G69" s="143"/>
      <c r="H69" s="143"/>
      <c r="I69" s="143"/>
      <c r="J69" s="144">
        <f>J151</f>
        <v>158222.07</v>
      </c>
      <c r="K69" s="141"/>
      <c r="L69" s="145"/>
    </row>
    <row r="70" spans="1:31" s="9" customFormat="1" ht="19.899999999999999" customHeight="1" x14ac:dyDescent="0.2">
      <c r="B70" s="146"/>
      <c r="C70" s="97"/>
      <c r="D70" s="147" t="s">
        <v>130</v>
      </c>
      <c r="E70" s="148"/>
      <c r="F70" s="148"/>
      <c r="G70" s="148"/>
      <c r="H70" s="148"/>
      <c r="I70" s="148"/>
      <c r="J70" s="149">
        <f>J152</f>
        <v>33984</v>
      </c>
      <c r="K70" s="97"/>
      <c r="L70" s="150"/>
    </row>
    <row r="71" spans="1:31" s="9" customFormat="1" ht="19.899999999999999" customHeight="1" x14ac:dyDescent="0.2">
      <c r="B71" s="146"/>
      <c r="C71" s="97"/>
      <c r="D71" s="147" t="s">
        <v>131</v>
      </c>
      <c r="E71" s="148"/>
      <c r="F71" s="148"/>
      <c r="G71" s="148"/>
      <c r="H71" s="148"/>
      <c r="I71" s="148"/>
      <c r="J71" s="149">
        <f>J164</f>
        <v>24072</v>
      </c>
      <c r="K71" s="97"/>
      <c r="L71" s="150"/>
    </row>
    <row r="72" spans="1:31" s="9" customFormat="1" ht="19.899999999999999" customHeight="1" x14ac:dyDescent="0.2">
      <c r="B72" s="146"/>
      <c r="C72" s="97"/>
      <c r="D72" s="147" t="s">
        <v>132</v>
      </c>
      <c r="E72" s="148"/>
      <c r="F72" s="148"/>
      <c r="G72" s="148"/>
      <c r="H72" s="148"/>
      <c r="I72" s="148"/>
      <c r="J72" s="149">
        <f>J169</f>
        <v>94384.07</v>
      </c>
      <c r="K72" s="97"/>
      <c r="L72" s="150"/>
    </row>
    <row r="73" spans="1:31" s="9" customFormat="1" ht="19.899999999999999" customHeight="1" x14ac:dyDescent="0.2">
      <c r="B73" s="146"/>
      <c r="C73" s="97"/>
      <c r="D73" s="147" t="s">
        <v>133</v>
      </c>
      <c r="E73" s="148"/>
      <c r="F73" s="148"/>
      <c r="G73" s="148"/>
      <c r="H73" s="148"/>
      <c r="I73" s="148"/>
      <c r="J73" s="149">
        <f>J194</f>
        <v>5782</v>
      </c>
      <c r="K73" s="97"/>
      <c r="L73" s="150"/>
    </row>
    <row r="74" spans="1:31" s="8" customFormat="1" ht="24.95" customHeight="1" x14ac:dyDescent="0.2">
      <c r="B74" s="140"/>
      <c r="C74" s="141"/>
      <c r="D74" s="142" t="s">
        <v>134</v>
      </c>
      <c r="E74" s="143"/>
      <c r="F74" s="143"/>
      <c r="G74" s="143"/>
      <c r="H74" s="143"/>
      <c r="I74" s="143"/>
      <c r="J74" s="144">
        <f>J197</f>
        <v>7080</v>
      </c>
      <c r="K74" s="141"/>
      <c r="L74" s="145"/>
    </row>
    <row r="75" spans="1:31" s="9" customFormat="1" ht="19.899999999999999" customHeight="1" x14ac:dyDescent="0.2">
      <c r="B75" s="146"/>
      <c r="C75" s="97"/>
      <c r="D75" s="147" t="s">
        <v>135</v>
      </c>
      <c r="E75" s="148"/>
      <c r="F75" s="148"/>
      <c r="G75" s="148"/>
      <c r="H75" s="148"/>
      <c r="I75" s="148"/>
      <c r="J75" s="149">
        <f>J198</f>
        <v>4720</v>
      </c>
      <c r="K75" s="97"/>
      <c r="L75" s="150"/>
    </row>
    <row r="76" spans="1:31" s="9" customFormat="1" ht="19.899999999999999" customHeight="1" x14ac:dyDescent="0.2">
      <c r="B76" s="146"/>
      <c r="C76" s="97"/>
      <c r="D76" s="147" t="s">
        <v>136</v>
      </c>
      <c r="E76" s="148"/>
      <c r="F76" s="148"/>
      <c r="G76" s="148"/>
      <c r="H76" s="148"/>
      <c r="I76" s="148"/>
      <c r="J76" s="149">
        <f>J202</f>
        <v>2360</v>
      </c>
      <c r="K76" s="97"/>
      <c r="L76" s="150"/>
    </row>
    <row r="77" spans="1:31" s="1" customFormat="1" ht="21.75" customHeight="1" x14ac:dyDescent="0.2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6.95" customHeight="1" x14ac:dyDescent="0.2">
      <c r="A78" s="34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1" customFormat="1" ht="6.95" customHeight="1" x14ac:dyDescent="0.2">
      <c r="A82" s="34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1" customFormat="1" ht="24.95" customHeight="1" x14ac:dyDescent="0.2">
      <c r="A83" s="34"/>
      <c r="B83" s="35"/>
      <c r="C83" s="23" t="s">
        <v>137</v>
      </c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1" customFormat="1" ht="6.95" customHeight="1" x14ac:dyDescent="0.2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12" customHeight="1" x14ac:dyDescent="0.2">
      <c r="A85" s="34"/>
      <c r="B85" s="35"/>
      <c r="C85" s="29" t="s">
        <v>16</v>
      </c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6.5" customHeight="1" x14ac:dyDescent="0.2">
      <c r="A86" s="34"/>
      <c r="B86" s="35"/>
      <c r="C86" s="36"/>
      <c r="D86" s="36"/>
      <c r="E86" s="379" t="str">
        <f>E7</f>
        <v>Čtyřlístek- udržovací práce DBS</v>
      </c>
      <c r="F86" s="380"/>
      <c r="G86" s="380"/>
      <c r="H86" s="380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ht="12" customHeight="1" x14ac:dyDescent="0.2">
      <c r="B87" s="21"/>
      <c r="C87" s="29" t="s">
        <v>116</v>
      </c>
      <c r="D87" s="22"/>
      <c r="E87" s="22"/>
      <c r="F87" s="22"/>
      <c r="G87" s="22"/>
      <c r="H87" s="22"/>
      <c r="I87" s="22"/>
      <c r="J87" s="22"/>
      <c r="K87" s="22"/>
      <c r="L87" s="20"/>
    </row>
    <row r="88" spans="1:31" s="1" customFormat="1" ht="16.5" customHeight="1" x14ac:dyDescent="0.2">
      <c r="A88" s="34"/>
      <c r="B88" s="35"/>
      <c r="C88" s="36"/>
      <c r="D88" s="36"/>
      <c r="E88" s="379" t="s">
        <v>117</v>
      </c>
      <c r="F88" s="381"/>
      <c r="G88" s="381"/>
      <c r="H88" s="381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12" customHeight="1" x14ac:dyDescent="0.2">
      <c r="A89" s="34"/>
      <c r="B89" s="35"/>
      <c r="C89" s="29" t="s">
        <v>118</v>
      </c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1" customFormat="1" ht="16.5" customHeight="1" x14ac:dyDescent="0.2">
      <c r="A90" s="34"/>
      <c r="B90" s="35"/>
      <c r="C90" s="36"/>
      <c r="D90" s="36"/>
      <c r="E90" s="349" t="str">
        <f>E11</f>
        <v>1 - 1NP stavební část</v>
      </c>
      <c r="F90" s="381"/>
      <c r="G90" s="381"/>
      <c r="H90" s="381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1" customFormat="1" ht="6.95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1" customFormat="1" ht="12" customHeight="1" x14ac:dyDescent="0.2">
      <c r="A92" s="34"/>
      <c r="B92" s="35"/>
      <c r="C92" s="29" t="s">
        <v>21</v>
      </c>
      <c r="D92" s="36"/>
      <c r="E92" s="36"/>
      <c r="F92" s="27" t="str">
        <f>F14</f>
        <v>Ostrava</v>
      </c>
      <c r="G92" s="36"/>
      <c r="H92" s="36"/>
      <c r="I92" s="29" t="s">
        <v>23</v>
      </c>
      <c r="J92" s="59" t="str">
        <f>IF(J14="","",J14)</f>
        <v>19. 11. 2021</v>
      </c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1" customFormat="1" ht="6.9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5.2" customHeight="1" x14ac:dyDescent="0.2">
      <c r="A94" s="34"/>
      <c r="B94" s="35"/>
      <c r="C94" s="29" t="s">
        <v>25</v>
      </c>
      <c r="D94" s="36"/>
      <c r="E94" s="36"/>
      <c r="F94" s="27" t="str">
        <f>E17</f>
        <v>Čtyřlístek</v>
      </c>
      <c r="G94" s="36"/>
      <c r="H94" s="36"/>
      <c r="I94" s="29" t="s">
        <v>33</v>
      </c>
      <c r="J94" s="32" t="str">
        <f>E23</f>
        <v xml:space="preserve"> 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15.2" customHeight="1" x14ac:dyDescent="0.2">
      <c r="A95" s="34"/>
      <c r="B95" s="35"/>
      <c r="C95" s="29" t="s">
        <v>31</v>
      </c>
      <c r="D95" s="36"/>
      <c r="E95" s="36"/>
      <c r="F95" s="27" t="str">
        <f>IF(E20="","",E20)</f>
        <v>Vyplň údaj</v>
      </c>
      <c r="G95" s="36"/>
      <c r="H95" s="36"/>
      <c r="I95" s="29" t="s">
        <v>36</v>
      </c>
      <c r="J95" s="32" t="str">
        <f>E26</f>
        <v xml:space="preserve"> </v>
      </c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" customFormat="1" ht="10.35" customHeight="1" x14ac:dyDescent="0.2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0" customFormat="1" ht="29.25" customHeight="1" x14ac:dyDescent="0.2">
      <c r="A97" s="151"/>
      <c r="B97" s="152"/>
      <c r="C97" s="153" t="s">
        <v>138</v>
      </c>
      <c r="D97" s="154" t="s">
        <v>58</v>
      </c>
      <c r="E97" s="154" t="s">
        <v>54</v>
      </c>
      <c r="F97" s="154" t="s">
        <v>55</v>
      </c>
      <c r="G97" s="154" t="s">
        <v>139</v>
      </c>
      <c r="H97" s="154" t="s">
        <v>140</v>
      </c>
      <c r="I97" s="154" t="s">
        <v>141</v>
      </c>
      <c r="J97" s="154" t="s">
        <v>122</v>
      </c>
      <c r="K97" s="155" t="s">
        <v>142</v>
      </c>
      <c r="L97" s="156"/>
      <c r="M97" s="68" t="s">
        <v>19</v>
      </c>
      <c r="N97" s="69" t="s">
        <v>43</v>
      </c>
      <c r="O97" s="69" t="s">
        <v>143</v>
      </c>
      <c r="P97" s="69" t="s">
        <v>144</v>
      </c>
      <c r="Q97" s="69" t="s">
        <v>145</v>
      </c>
      <c r="R97" s="69" t="s">
        <v>146</v>
      </c>
      <c r="S97" s="69" t="s">
        <v>147</v>
      </c>
      <c r="T97" s="70" t="s">
        <v>148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1" customFormat="1" ht="22.9" customHeight="1" x14ac:dyDescent="0.25">
      <c r="A98" s="34"/>
      <c r="B98" s="35"/>
      <c r="C98" s="75" t="s">
        <v>149</v>
      </c>
      <c r="D98" s="36"/>
      <c r="E98" s="36"/>
      <c r="F98" s="36"/>
      <c r="G98" s="36"/>
      <c r="H98" s="36"/>
      <c r="I98" s="36"/>
      <c r="J98" s="157">
        <f>BK98</f>
        <v>225405.46000000002</v>
      </c>
      <c r="K98" s="36"/>
      <c r="L98" s="39"/>
      <c r="M98" s="71"/>
      <c r="N98" s="158"/>
      <c r="O98" s="72"/>
      <c r="P98" s="159">
        <f>P99+P151+P197</f>
        <v>0</v>
      </c>
      <c r="Q98" s="72"/>
      <c r="R98" s="159">
        <f>R99+R151+R197</f>
        <v>1.8156519000000002</v>
      </c>
      <c r="S98" s="72"/>
      <c r="T98" s="160">
        <f>T99+T151+T197</f>
        <v>2.4941205000000001E-2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72</v>
      </c>
      <c r="AU98" s="17" t="s">
        <v>123</v>
      </c>
      <c r="BK98" s="161">
        <f>BK99+BK151+BK197</f>
        <v>225405.46000000002</v>
      </c>
    </row>
    <row r="99" spans="1:65" s="11" customFormat="1" ht="25.9" customHeight="1" x14ac:dyDescent="0.2">
      <c r="B99" s="162"/>
      <c r="C99" s="163"/>
      <c r="D99" s="164" t="s">
        <v>72</v>
      </c>
      <c r="E99" s="165" t="s">
        <v>150</v>
      </c>
      <c r="F99" s="165" t="s">
        <v>151</v>
      </c>
      <c r="G99" s="163"/>
      <c r="H99" s="163"/>
      <c r="I99" s="166"/>
      <c r="J99" s="167">
        <f>BK99</f>
        <v>60103.39</v>
      </c>
      <c r="K99" s="163"/>
      <c r="L99" s="168"/>
      <c r="M99" s="169"/>
      <c r="N99" s="170"/>
      <c r="O99" s="170"/>
      <c r="P99" s="171">
        <f>P100+P119+P128+P147</f>
        <v>0</v>
      </c>
      <c r="Q99" s="170"/>
      <c r="R99" s="171">
        <f>R100+R119+R128+R147</f>
        <v>0.73742850000000015</v>
      </c>
      <c r="S99" s="170"/>
      <c r="T99" s="172">
        <f>T100+T119+T128+T147</f>
        <v>0</v>
      </c>
      <c r="AR99" s="173" t="s">
        <v>77</v>
      </c>
      <c r="AT99" s="174" t="s">
        <v>72</v>
      </c>
      <c r="AU99" s="174" t="s">
        <v>73</v>
      </c>
      <c r="AY99" s="173" t="s">
        <v>152</v>
      </c>
      <c r="BK99" s="175">
        <f>BK100+BK119+BK128+BK147</f>
        <v>60103.39</v>
      </c>
    </row>
    <row r="100" spans="1:65" s="11" customFormat="1" ht="22.9" customHeight="1" x14ac:dyDescent="0.2">
      <c r="B100" s="162"/>
      <c r="C100" s="163"/>
      <c r="D100" s="164" t="s">
        <v>72</v>
      </c>
      <c r="E100" s="176" t="s">
        <v>97</v>
      </c>
      <c r="F100" s="176" t="s">
        <v>153</v>
      </c>
      <c r="G100" s="163"/>
      <c r="H100" s="163"/>
      <c r="I100" s="166"/>
      <c r="J100" s="177">
        <f>BK100</f>
        <v>37839.53</v>
      </c>
      <c r="K100" s="163"/>
      <c r="L100" s="168"/>
      <c r="M100" s="169"/>
      <c r="N100" s="170"/>
      <c r="O100" s="170"/>
      <c r="P100" s="171">
        <f>SUM(P101:P118)</f>
        <v>0</v>
      </c>
      <c r="Q100" s="170"/>
      <c r="R100" s="171">
        <f>SUM(R101:R118)</f>
        <v>0.69686850000000011</v>
      </c>
      <c r="S100" s="170"/>
      <c r="T100" s="172">
        <f>SUM(T101:T118)</f>
        <v>0</v>
      </c>
      <c r="AR100" s="173" t="s">
        <v>77</v>
      </c>
      <c r="AT100" s="174" t="s">
        <v>72</v>
      </c>
      <c r="AU100" s="174" t="s">
        <v>77</v>
      </c>
      <c r="AY100" s="173" t="s">
        <v>152</v>
      </c>
      <c r="BK100" s="175">
        <f>SUM(BK101:BK118)</f>
        <v>37839.53</v>
      </c>
    </row>
    <row r="101" spans="1:65" s="1" customFormat="1" ht="16.5" customHeight="1" x14ac:dyDescent="0.2">
      <c r="A101" s="34"/>
      <c r="B101" s="35"/>
      <c r="C101" s="178" t="s">
        <v>77</v>
      </c>
      <c r="D101" s="178" t="s">
        <v>154</v>
      </c>
      <c r="E101" s="179" t="s">
        <v>155</v>
      </c>
      <c r="F101" s="180" t="s">
        <v>156</v>
      </c>
      <c r="G101" s="181" t="s">
        <v>157</v>
      </c>
      <c r="H101" s="182">
        <v>40.551000000000002</v>
      </c>
      <c r="I101" s="183">
        <v>198.24</v>
      </c>
      <c r="J101" s="184">
        <f>ROUND(I101*H101,2)</f>
        <v>8038.83</v>
      </c>
      <c r="K101" s="180" t="s">
        <v>158</v>
      </c>
      <c r="L101" s="39"/>
      <c r="M101" s="185" t="s">
        <v>19</v>
      </c>
      <c r="N101" s="186" t="s">
        <v>45</v>
      </c>
      <c r="O101" s="64"/>
      <c r="P101" s="187">
        <f>O101*H101</f>
        <v>0</v>
      </c>
      <c r="Q101" s="187">
        <v>3.5000000000000001E-3</v>
      </c>
      <c r="R101" s="187">
        <f>Q101*H101</f>
        <v>0.14192850000000001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91</v>
      </c>
      <c r="AT101" s="189" t="s">
        <v>154</v>
      </c>
      <c r="AU101" s="189" t="s">
        <v>84</v>
      </c>
      <c r="AY101" s="17" t="s">
        <v>152</v>
      </c>
      <c r="BE101" s="190">
        <f>IF(N101="základní",J101,0)</f>
        <v>0</v>
      </c>
      <c r="BF101" s="190">
        <f>IF(N101="snížená",J101,0)</f>
        <v>8038.83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7" t="s">
        <v>84</v>
      </c>
      <c r="BK101" s="190">
        <f>ROUND(I101*H101,2)</f>
        <v>8038.83</v>
      </c>
      <c r="BL101" s="17" t="s">
        <v>91</v>
      </c>
      <c r="BM101" s="189" t="s">
        <v>159</v>
      </c>
    </row>
    <row r="102" spans="1:65" s="1" customFormat="1" ht="11.25" x14ac:dyDescent="0.2">
      <c r="A102" s="34"/>
      <c r="B102" s="35"/>
      <c r="C102" s="36"/>
      <c r="D102" s="191" t="s">
        <v>160</v>
      </c>
      <c r="E102" s="36"/>
      <c r="F102" s="192" t="s">
        <v>161</v>
      </c>
      <c r="G102" s="36"/>
      <c r="H102" s="36"/>
      <c r="I102" s="193"/>
      <c r="J102" s="36"/>
      <c r="K102" s="36"/>
      <c r="L102" s="39"/>
      <c r="M102" s="194"/>
      <c r="N102" s="19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160</v>
      </c>
      <c r="AU102" s="17" t="s">
        <v>84</v>
      </c>
    </row>
    <row r="103" spans="1:65" s="1" customFormat="1" ht="11.25" x14ac:dyDescent="0.2">
      <c r="A103" s="34"/>
      <c r="B103" s="35"/>
      <c r="C103" s="36"/>
      <c r="D103" s="196" t="s">
        <v>162</v>
      </c>
      <c r="E103" s="36"/>
      <c r="F103" s="197" t="s">
        <v>163</v>
      </c>
      <c r="G103" s="36"/>
      <c r="H103" s="36"/>
      <c r="I103" s="193"/>
      <c r="J103" s="36"/>
      <c r="K103" s="36"/>
      <c r="L103" s="39"/>
      <c r="M103" s="194"/>
      <c r="N103" s="19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162</v>
      </c>
      <c r="AU103" s="17" t="s">
        <v>84</v>
      </c>
    </row>
    <row r="104" spans="1:65" s="12" customFormat="1" ht="11.25" x14ac:dyDescent="0.2">
      <c r="B104" s="198"/>
      <c r="C104" s="199"/>
      <c r="D104" s="191" t="s">
        <v>164</v>
      </c>
      <c r="E104" s="200" t="s">
        <v>19</v>
      </c>
      <c r="F104" s="201" t="s">
        <v>165</v>
      </c>
      <c r="G104" s="199"/>
      <c r="H104" s="202">
        <v>40.551000000000002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164</v>
      </c>
      <c r="AU104" s="208" t="s">
        <v>84</v>
      </c>
      <c r="AV104" s="12" t="s">
        <v>84</v>
      </c>
      <c r="AW104" s="12" t="s">
        <v>35</v>
      </c>
      <c r="AX104" s="12" t="s">
        <v>77</v>
      </c>
      <c r="AY104" s="208" t="s">
        <v>152</v>
      </c>
    </row>
    <row r="105" spans="1:65" s="1" customFormat="1" ht="16.5" customHeight="1" x14ac:dyDescent="0.2">
      <c r="A105" s="34"/>
      <c r="B105" s="35"/>
      <c r="C105" s="178" t="s">
        <v>84</v>
      </c>
      <c r="D105" s="178" t="s">
        <v>154</v>
      </c>
      <c r="E105" s="179" t="s">
        <v>166</v>
      </c>
      <c r="F105" s="180" t="s">
        <v>167</v>
      </c>
      <c r="G105" s="181" t="s">
        <v>157</v>
      </c>
      <c r="H105" s="182">
        <v>4</v>
      </c>
      <c r="I105" s="183">
        <v>304.44</v>
      </c>
      <c r="J105" s="184">
        <f>ROUND(I105*H105,2)</f>
        <v>1217.76</v>
      </c>
      <c r="K105" s="180" t="s">
        <v>158</v>
      </c>
      <c r="L105" s="39"/>
      <c r="M105" s="185" t="s">
        <v>19</v>
      </c>
      <c r="N105" s="186" t="s">
        <v>45</v>
      </c>
      <c r="O105" s="64"/>
      <c r="P105" s="187">
        <f>O105*H105</f>
        <v>0</v>
      </c>
      <c r="Q105" s="187">
        <v>1.8380000000000001E-2</v>
      </c>
      <c r="R105" s="187">
        <f>Q105*H105</f>
        <v>7.3520000000000002E-2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91</v>
      </c>
      <c r="AT105" s="189" t="s">
        <v>154</v>
      </c>
      <c r="AU105" s="189" t="s">
        <v>84</v>
      </c>
      <c r="AY105" s="17" t="s">
        <v>152</v>
      </c>
      <c r="BE105" s="190">
        <f>IF(N105="základní",J105,0)</f>
        <v>0</v>
      </c>
      <c r="BF105" s="190">
        <f>IF(N105="snížená",J105,0)</f>
        <v>1217.76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84</v>
      </c>
      <c r="BK105" s="190">
        <f>ROUND(I105*H105,2)</f>
        <v>1217.76</v>
      </c>
      <c r="BL105" s="17" t="s">
        <v>91</v>
      </c>
      <c r="BM105" s="189" t="s">
        <v>168</v>
      </c>
    </row>
    <row r="106" spans="1:65" s="1" customFormat="1" ht="19.5" x14ac:dyDescent="0.2">
      <c r="A106" s="34"/>
      <c r="B106" s="35"/>
      <c r="C106" s="36"/>
      <c r="D106" s="191" t="s">
        <v>160</v>
      </c>
      <c r="E106" s="36"/>
      <c r="F106" s="192" t="s">
        <v>169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160</v>
      </c>
      <c r="AU106" s="17" t="s">
        <v>84</v>
      </c>
    </row>
    <row r="107" spans="1:65" s="1" customFormat="1" ht="11.25" x14ac:dyDescent="0.2">
      <c r="A107" s="34"/>
      <c r="B107" s="35"/>
      <c r="C107" s="36"/>
      <c r="D107" s="196" t="s">
        <v>162</v>
      </c>
      <c r="E107" s="36"/>
      <c r="F107" s="197" t="s">
        <v>170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162</v>
      </c>
      <c r="AU107" s="17" t="s">
        <v>84</v>
      </c>
    </row>
    <row r="108" spans="1:65" s="1" customFormat="1" ht="16.5" customHeight="1" x14ac:dyDescent="0.2">
      <c r="A108" s="34"/>
      <c r="B108" s="35"/>
      <c r="C108" s="178" t="s">
        <v>88</v>
      </c>
      <c r="D108" s="178" t="s">
        <v>154</v>
      </c>
      <c r="E108" s="179" t="s">
        <v>171</v>
      </c>
      <c r="F108" s="180" t="s">
        <v>172</v>
      </c>
      <c r="G108" s="181" t="s">
        <v>157</v>
      </c>
      <c r="H108" s="182">
        <v>4</v>
      </c>
      <c r="I108" s="183">
        <v>69.62</v>
      </c>
      <c r="J108" s="184">
        <f>ROUND(I108*H108,2)</f>
        <v>278.48</v>
      </c>
      <c r="K108" s="180" t="s">
        <v>158</v>
      </c>
      <c r="L108" s="39"/>
      <c r="M108" s="185" t="s">
        <v>19</v>
      </c>
      <c r="N108" s="186" t="s">
        <v>45</v>
      </c>
      <c r="O108" s="64"/>
      <c r="P108" s="187">
        <f>O108*H108</f>
        <v>0</v>
      </c>
      <c r="Q108" s="187">
        <v>7.9000000000000008E-3</v>
      </c>
      <c r="R108" s="187">
        <f>Q108*H108</f>
        <v>3.1600000000000003E-2</v>
      </c>
      <c r="S108" s="187">
        <v>0</v>
      </c>
      <c r="T108" s="18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91</v>
      </c>
      <c r="AT108" s="189" t="s">
        <v>154</v>
      </c>
      <c r="AU108" s="189" t="s">
        <v>84</v>
      </c>
      <c r="AY108" s="17" t="s">
        <v>152</v>
      </c>
      <c r="BE108" s="190">
        <f>IF(N108="základní",J108,0)</f>
        <v>0</v>
      </c>
      <c r="BF108" s="190">
        <f>IF(N108="snížená",J108,0)</f>
        <v>278.48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7" t="s">
        <v>84</v>
      </c>
      <c r="BK108" s="190">
        <f>ROUND(I108*H108,2)</f>
        <v>278.48</v>
      </c>
      <c r="BL108" s="17" t="s">
        <v>91</v>
      </c>
      <c r="BM108" s="189" t="s">
        <v>173</v>
      </c>
    </row>
    <row r="109" spans="1:65" s="1" customFormat="1" ht="19.5" x14ac:dyDescent="0.2">
      <c r="A109" s="34"/>
      <c r="B109" s="35"/>
      <c r="C109" s="36"/>
      <c r="D109" s="191" t="s">
        <v>160</v>
      </c>
      <c r="E109" s="36"/>
      <c r="F109" s="192" t="s">
        <v>174</v>
      </c>
      <c r="G109" s="36"/>
      <c r="H109" s="36"/>
      <c r="I109" s="193"/>
      <c r="J109" s="36"/>
      <c r="K109" s="36"/>
      <c r="L109" s="39"/>
      <c r="M109" s="194"/>
      <c r="N109" s="19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160</v>
      </c>
      <c r="AU109" s="17" t="s">
        <v>84</v>
      </c>
    </row>
    <row r="110" spans="1:65" s="1" customFormat="1" ht="11.25" x14ac:dyDescent="0.2">
      <c r="A110" s="34"/>
      <c r="B110" s="35"/>
      <c r="C110" s="36"/>
      <c r="D110" s="196" t="s">
        <v>162</v>
      </c>
      <c r="E110" s="36"/>
      <c r="F110" s="197" t="s">
        <v>175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162</v>
      </c>
      <c r="AU110" s="17" t="s">
        <v>84</v>
      </c>
    </row>
    <row r="111" spans="1:65" s="1" customFormat="1" ht="16.5" customHeight="1" x14ac:dyDescent="0.2">
      <c r="A111" s="34"/>
      <c r="B111" s="35"/>
      <c r="C111" s="178" t="s">
        <v>91</v>
      </c>
      <c r="D111" s="178" t="s">
        <v>154</v>
      </c>
      <c r="E111" s="179" t="s">
        <v>176</v>
      </c>
      <c r="F111" s="180" t="s">
        <v>177</v>
      </c>
      <c r="G111" s="181" t="s">
        <v>157</v>
      </c>
      <c r="H111" s="182">
        <v>128.52000000000001</v>
      </c>
      <c r="I111" s="183">
        <v>156.94</v>
      </c>
      <c r="J111" s="184">
        <f>ROUND(I111*H111,2)</f>
        <v>20169.93</v>
      </c>
      <c r="K111" s="180" t="s">
        <v>158</v>
      </c>
      <c r="L111" s="39"/>
      <c r="M111" s="185" t="s">
        <v>19</v>
      </c>
      <c r="N111" s="186" t="s">
        <v>45</v>
      </c>
      <c r="O111" s="64"/>
      <c r="P111" s="187">
        <f>O111*H111</f>
        <v>0</v>
      </c>
      <c r="Q111" s="187">
        <v>3.5000000000000001E-3</v>
      </c>
      <c r="R111" s="187">
        <f>Q111*H111</f>
        <v>0.44982000000000005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91</v>
      </c>
      <c r="AT111" s="189" t="s">
        <v>154</v>
      </c>
      <c r="AU111" s="189" t="s">
        <v>84</v>
      </c>
      <c r="AY111" s="17" t="s">
        <v>152</v>
      </c>
      <c r="BE111" s="190">
        <f>IF(N111="základní",J111,0)</f>
        <v>0</v>
      </c>
      <c r="BF111" s="190">
        <f>IF(N111="snížená",J111,0)</f>
        <v>20169.93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84</v>
      </c>
      <c r="BK111" s="190">
        <f>ROUND(I111*H111,2)</f>
        <v>20169.93</v>
      </c>
      <c r="BL111" s="17" t="s">
        <v>91</v>
      </c>
      <c r="BM111" s="189" t="s">
        <v>178</v>
      </c>
    </row>
    <row r="112" spans="1:65" s="1" customFormat="1" ht="11.25" x14ac:dyDescent="0.2">
      <c r="A112" s="34"/>
      <c r="B112" s="35"/>
      <c r="C112" s="36"/>
      <c r="D112" s="191" t="s">
        <v>160</v>
      </c>
      <c r="E112" s="36"/>
      <c r="F112" s="192" t="s">
        <v>179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160</v>
      </c>
      <c r="AU112" s="17" t="s">
        <v>84</v>
      </c>
    </row>
    <row r="113" spans="1:65" s="1" customFormat="1" ht="11.25" x14ac:dyDescent="0.2">
      <c r="A113" s="34"/>
      <c r="B113" s="35"/>
      <c r="C113" s="36"/>
      <c r="D113" s="196" t="s">
        <v>162</v>
      </c>
      <c r="E113" s="36"/>
      <c r="F113" s="197" t="s">
        <v>180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162</v>
      </c>
      <c r="AU113" s="17" t="s">
        <v>84</v>
      </c>
    </row>
    <row r="114" spans="1:65" s="12" customFormat="1" ht="11.25" x14ac:dyDescent="0.2">
      <c r="B114" s="198"/>
      <c r="C114" s="199"/>
      <c r="D114" s="191" t="s">
        <v>164</v>
      </c>
      <c r="E114" s="200" t="s">
        <v>19</v>
      </c>
      <c r="F114" s="201" t="s">
        <v>181</v>
      </c>
      <c r="G114" s="199"/>
      <c r="H114" s="202">
        <v>128.52000000000001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164</v>
      </c>
      <c r="AU114" s="208" t="s">
        <v>84</v>
      </c>
      <c r="AV114" s="12" t="s">
        <v>84</v>
      </c>
      <c r="AW114" s="12" t="s">
        <v>35</v>
      </c>
      <c r="AX114" s="12" t="s">
        <v>77</v>
      </c>
      <c r="AY114" s="208" t="s">
        <v>152</v>
      </c>
    </row>
    <row r="115" spans="1:65" s="1" customFormat="1" ht="16.5" customHeight="1" x14ac:dyDescent="0.2">
      <c r="A115" s="34"/>
      <c r="B115" s="35"/>
      <c r="C115" s="178" t="s">
        <v>94</v>
      </c>
      <c r="D115" s="178" t="s">
        <v>154</v>
      </c>
      <c r="E115" s="179" t="s">
        <v>182</v>
      </c>
      <c r="F115" s="180" t="s">
        <v>183</v>
      </c>
      <c r="G115" s="181" t="s">
        <v>157</v>
      </c>
      <c r="H115" s="182">
        <v>405.51</v>
      </c>
      <c r="I115" s="183">
        <v>20.059999999999999</v>
      </c>
      <c r="J115" s="184">
        <f>ROUND(I115*H115,2)</f>
        <v>8134.53</v>
      </c>
      <c r="K115" s="180" t="s">
        <v>158</v>
      </c>
      <c r="L115" s="39"/>
      <c r="M115" s="185" t="s">
        <v>19</v>
      </c>
      <c r="N115" s="186" t="s">
        <v>45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91</v>
      </c>
      <c r="AT115" s="189" t="s">
        <v>154</v>
      </c>
      <c r="AU115" s="189" t="s">
        <v>84</v>
      </c>
      <c r="AY115" s="17" t="s">
        <v>152</v>
      </c>
      <c r="BE115" s="190">
        <f>IF(N115="základní",J115,0)</f>
        <v>0</v>
      </c>
      <c r="BF115" s="190">
        <f>IF(N115="snížená",J115,0)</f>
        <v>8134.53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84</v>
      </c>
      <c r="BK115" s="190">
        <f>ROUND(I115*H115,2)</f>
        <v>8134.53</v>
      </c>
      <c r="BL115" s="17" t="s">
        <v>91</v>
      </c>
      <c r="BM115" s="189" t="s">
        <v>184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185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84</v>
      </c>
    </row>
    <row r="117" spans="1:65" s="1" customFormat="1" ht="11.25" x14ac:dyDescent="0.2">
      <c r="A117" s="34"/>
      <c r="B117" s="35"/>
      <c r="C117" s="36"/>
      <c r="D117" s="196" t="s">
        <v>162</v>
      </c>
      <c r="E117" s="36"/>
      <c r="F117" s="197" t="s">
        <v>186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162</v>
      </c>
      <c r="AU117" s="17" t="s">
        <v>84</v>
      </c>
    </row>
    <row r="118" spans="1:65" s="12" customFormat="1" ht="11.25" x14ac:dyDescent="0.2">
      <c r="B118" s="198"/>
      <c r="C118" s="199"/>
      <c r="D118" s="191" t="s">
        <v>164</v>
      </c>
      <c r="E118" s="200" t="s">
        <v>19</v>
      </c>
      <c r="F118" s="201" t="s">
        <v>187</v>
      </c>
      <c r="G118" s="199"/>
      <c r="H118" s="202">
        <v>405.51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164</v>
      </c>
      <c r="AU118" s="208" t="s">
        <v>84</v>
      </c>
      <c r="AV118" s="12" t="s">
        <v>84</v>
      </c>
      <c r="AW118" s="12" t="s">
        <v>35</v>
      </c>
      <c r="AX118" s="12" t="s">
        <v>77</v>
      </c>
      <c r="AY118" s="208" t="s">
        <v>152</v>
      </c>
    </row>
    <row r="119" spans="1:65" s="11" customFormat="1" ht="22.9" customHeight="1" x14ac:dyDescent="0.2">
      <c r="B119" s="162"/>
      <c r="C119" s="163"/>
      <c r="D119" s="164" t="s">
        <v>72</v>
      </c>
      <c r="E119" s="176" t="s">
        <v>188</v>
      </c>
      <c r="F119" s="176" t="s">
        <v>189</v>
      </c>
      <c r="G119" s="163"/>
      <c r="H119" s="163"/>
      <c r="I119" s="166"/>
      <c r="J119" s="177">
        <f>BK119</f>
        <v>19475.349999999999</v>
      </c>
      <c r="K119" s="163"/>
      <c r="L119" s="168"/>
      <c r="M119" s="169"/>
      <c r="N119" s="170"/>
      <c r="O119" s="170"/>
      <c r="P119" s="171">
        <f>SUM(P120:P127)</f>
        <v>0</v>
      </c>
      <c r="Q119" s="170"/>
      <c r="R119" s="171">
        <f>SUM(R120:R127)</f>
        <v>4.0559999999999999E-2</v>
      </c>
      <c r="S119" s="170"/>
      <c r="T119" s="172">
        <f>SUM(T120:T127)</f>
        <v>0</v>
      </c>
      <c r="AR119" s="173" t="s">
        <v>77</v>
      </c>
      <c r="AT119" s="174" t="s">
        <v>72</v>
      </c>
      <c r="AU119" s="174" t="s">
        <v>77</v>
      </c>
      <c r="AY119" s="173" t="s">
        <v>152</v>
      </c>
      <c r="BK119" s="175">
        <f>SUM(BK120:BK127)</f>
        <v>19475.349999999999</v>
      </c>
    </row>
    <row r="120" spans="1:65" s="1" customFormat="1" ht="21.75" customHeight="1" x14ac:dyDescent="0.2">
      <c r="A120" s="34"/>
      <c r="B120" s="35"/>
      <c r="C120" s="178" t="s">
        <v>97</v>
      </c>
      <c r="D120" s="178" t="s">
        <v>154</v>
      </c>
      <c r="E120" s="179" t="s">
        <v>190</v>
      </c>
      <c r="F120" s="180" t="s">
        <v>191</v>
      </c>
      <c r="G120" s="181" t="s">
        <v>157</v>
      </c>
      <c r="H120" s="182">
        <v>312</v>
      </c>
      <c r="I120" s="183">
        <v>57.82</v>
      </c>
      <c r="J120" s="184">
        <f>ROUND(I120*H120,2)</f>
        <v>18039.84</v>
      </c>
      <c r="K120" s="180" t="s">
        <v>158</v>
      </c>
      <c r="L120" s="39"/>
      <c r="M120" s="185" t="s">
        <v>19</v>
      </c>
      <c r="N120" s="186" t="s">
        <v>45</v>
      </c>
      <c r="O120" s="64"/>
      <c r="P120" s="187">
        <f>O120*H120</f>
        <v>0</v>
      </c>
      <c r="Q120" s="187">
        <v>1.2999999999999999E-4</v>
      </c>
      <c r="R120" s="187">
        <f>Q120*H120</f>
        <v>4.0559999999999999E-2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91</v>
      </c>
      <c r="AT120" s="189" t="s">
        <v>154</v>
      </c>
      <c r="AU120" s="189" t="s">
        <v>84</v>
      </c>
      <c r="AY120" s="17" t="s">
        <v>152</v>
      </c>
      <c r="BE120" s="190">
        <f>IF(N120="základní",J120,0)</f>
        <v>0</v>
      </c>
      <c r="BF120" s="190">
        <f>IF(N120="snížená",J120,0)</f>
        <v>18039.84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84</v>
      </c>
      <c r="BK120" s="190">
        <f>ROUND(I120*H120,2)</f>
        <v>18039.84</v>
      </c>
      <c r="BL120" s="17" t="s">
        <v>91</v>
      </c>
      <c r="BM120" s="189" t="s">
        <v>192</v>
      </c>
    </row>
    <row r="121" spans="1:65" s="1" customFormat="1" ht="11.25" x14ac:dyDescent="0.2">
      <c r="A121" s="34"/>
      <c r="B121" s="35"/>
      <c r="C121" s="36"/>
      <c r="D121" s="191" t="s">
        <v>160</v>
      </c>
      <c r="E121" s="36"/>
      <c r="F121" s="192" t="s">
        <v>193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160</v>
      </c>
      <c r="AU121" s="17" t="s">
        <v>84</v>
      </c>
    </row>
    <row r="122" spans="1:65" s="1" customFormat="1" ht="11.25" x14ac:dyDescent="0.2">
      <c r="A122" s="34"/>
      <c r="B122" s="35"/>
      <c r="C122" s="36"/>
      <c r="D122" s="196" t="s">
        <v>162</v>
      </c>
      <c r="E122" s="36"/>
      <c r="F122" s="197" t="s">
        <v>194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162</v>
      </c>
      <c r="AU122" s="17" t="s">
        <v>84</v>
      </c>
    </row>
    <row r="123" spans="1:65" s="12" customFormat="1" ht="11.25" x14ac:dyDescent="0.2">
      <c r="B123" s="198"/>
      <c r="C123" s="199"/>
      <c r="D123" s="191" t="s">
        <v>164</v>
      </c>
      <c r="E123" s="200" t="s">
        <v>19</v>
      </c>
      <c r="F123" s="201" t="s">
        <v>195</v>
      </c>
      <c r="G123" s="199"/>
      <c r="H123" s="202">
        <v>312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164</v>
      </c>
      <c r="AU123" s="208" t="s">
        <v>84</v>
      </c>
      <c r="AV123" s="12" t="s">
        <v>84</v>
      </c>
      <c r="AW123" s="12" t="s">
        <v>35</v>
      </c>
      <c r="AX123" s="12" t="s">
        <v>77</v>
      </c>
      <c r="AY123" s="208" t="s">
        <v>152</v>
      </c>
    </row>
    <row r="124" spans="1:65" s="1" customFormat="1" ht="16.5" customHeight="1" x14ac:dyDescent="0.2">
      <c r="A124" s="34"/>
      <c r="B124" s="35"/>
      <c r="C124" s="178" t="s">
        <v>100</v>
      </c>
      <c r="D124" s="178" t="s">
        <v>154</v>
      </c>
      <c r="E124" s="179" t="s">
        <v>196</v>
      </c>
      <c r="F124" s="180" t="s">
        <v>197</v>
      </c>
      <c r="G124" s="181" t="s">
        <v>157</v>
      </c>
      <c r="H124" s="182">
        <v>405.51</v>
      </c>
      <c r="I124" s="183">
        <v>3.54</v>
      </c>
      <c r="J124" s="184">
        <f>ROUND(I124*H124,2)</f>
        <v>1435.51</v>
      </c>
      <c r="K124" s="180" t="s">
        <v>158</v>
      </c>
      <c r="L124" s="39"/>
      <c r="M124" s="185" t="s">
        <v>19</v>
      </c>
      <c r="N124" s="186" t="s">
        <v>45</v>
      </c>
      <c r="O124" s="64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91</v>
      </c>
      <c r="AT124" s="189" t="s">
        <v>154</v>
      </c>
      <c r="AU124" s="189" t="s">
        <v>84</v>
      </c>
      <c r="AY124" s="17" t="s">
        <v>152</v>
      </c>
      <c r="BE124" s="190">
        <f>IF(N124="základní",J124,0)</f>
        <v>0</v>
      </c>
      <c r="BF124" s="190">
        <f>IF(N124="snížená",J124,0)</f>
        <v>1435.51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84</v>
      </c>
      <c r="BK124" s="190">
        <f>ROUND(I124*H124,2)</f>
        <v>1435.51</v>
      </c>
      <c r="BL124" s="17" t="s">
        <v>91</v>
      </c>
      <c r="BM124" s="189" t="s">
        <v>198</v>
      </c>
    </row>
    <row r="125" spans="1:65" s="1" customFormat="1" ht="11.25" x14ac:dyDescent="0.2">
      <c r="A125" s="34"/>
      <c r="B125" s="35"/>
      <c r="C125" s="36"/>
      <c r="D125" s="191" t="s">
        <v>160</v>
      </c>
      <c r="E125" s="36"/>
      <c r="F125" s="192" t="s">
        <v>199</v>
      </c>
      <c r="G125" s="36"/>
      <c r="H125" s="36"/>
      <c r="I125" s="193"/>
      <c r="J125" s="36"/>
      <c r="K125" s="36"/>
      <c r="L125" s="39"/>
      <c r="M125" s="194"/>
      <c r="N125" s="19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160</v>
      </c>
      <c r="AU125" s="17" t="s">
        <v>84</v>
      </c>
    </row>
    <row r="126" spans="1:65" s="1" customFormat="1" ht="11.25" x14ac:dyDescent="0.2">
      <c r="A126" s="34"/>
      <c r="B126" s="35"/>
      <c r="C126" s="36"/>
      <c r="D126" s="196" t="s">
        <v>162</v>
      </c>
      <c r="E126" s="36"/>
      <c r="F126" s="197" t="s">
        <v>200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162</v>
      </c>
      <c r="AU126" s="17" t="s">
        <v>84</v>
      </c>
    </row>
    <row r="127" spans="1:65" s="12" customFormat="1" ht="11.25" x14ac:dyDescent="0.2">
      <c r="B127" s="198"/>
      <c r="C127" s="199"/>
      <c r="D127" s="191" t="s">
        <v>164</v>
      </c>
      <c r="E127" s="200" t="s">
        <v>19</v>
      </c>
      <c r="F127" s="201" t="s">
        <v>187</v>
      </c>
      <c r="G127" s="199"/>
      <c r="H127" s="202">
        <v>405.51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164</v>
      </c>
      <c r="AU127" s="208" t="s">
        <v>84</v>
      </c>
      <c r="AV127" s="12" t="s">
        <v>84</v>
      </c>
      <c r="AW127" s="12" t="s">
        <v>35</v>
      </c>
      <c r="AX127" s="12" t="s">
        <v>77</v>
      </c>
      <c r="AY127" s="208" t="s">
        <v>152</v>
      </c>
    </row>
    <row r="128" spans="1:65" s="11" customFormat="1" ht="22.9" customHeight="1" x14ac:dyDescent="0.2">
      <c r="B128" s="162"/>
      <c r="C128" s="163"/>
      <c r="D128" s="164" t="s">
        <v>72</v>
      </c>
      <c r="E128" s="176" t="s">
        <v>201</v>
      </c>
      <c r="F128" s="176" t="s">
        <v>202</v>
      </c>
      <c r="G128" s="163"/>
      <c r="H128" s="163"/>
      <c r="I128" s="166"/>
      <c r="J128" s="177">
        <f>BK128</f>
        <v>1702.54</v>
      </c>
      <c r="K128" s="163"/>
      <c r="L128" s="168"/>
      <c r="M128" s="169"/>
      <c r="N128" s="170"/>
      <c r="O128" s="170"/>
      <c r="P128" s="171">
        <f>SUM(P129:P146)</f>
        <v>0</v>
      </c>
      <c r="Q128" s="170"/>
      <c r="R128" s="171">
        <f>SUM(R129:R146)</f>
        <v>0</v>
      </c>
      <c r="S128" s="170"/>
      <c r="T128" s="172">
        <f>SUM(T129:T146)</f>
        <v>0</v>
      </c>
      <c r="AR128" s="173" t="s">
        <v>77</v>
      </c>
      <c r="AT128" s="174" t="s">
        <v>72</v>
      </c>
      <c r="AU128" s="174" t="s">
        <v>77</v>
      </c>
      <c r="AY128" s="173" t="s">
        <v>152</v>
      </c>
      <c r="BK128" s="175">
        <f>SUM(BK129:BK146)</f>
        <v>1702.54</v>
      </c>
    </row>
    <row r="129" spans="1:65" s="1" customFormat="1" ht="16.5" customHeight="1" x14ac:dyDescent="0.2">
      <c r="A129" s="34"/>
      <c r="B129" s="35"/>
      <c r="C129" s="178" t="s">
        <v>203</v>
      </c>
      <c r="D129" s="178" t="s">
        <v>154</v>
      </c>
      <c r="E129" s="179" t="s">
        <v>204</v>
      </c>
      <c r="F129" s="180" t="s">
        <v>205</v>
      </c>
      <c r="G129" s="181" t="s">
        <v>206</v>
      </c>
      <c r="H129" s="182">
        <v>2.494E-2</v>
      </c>
      <c r="I129" s="183">
        <v>110.92</v>
      </c>
      <c r="J129" s="184">
        <f>ROUND(I129*H129,2)</f>
        <v>2.77</v>
      </c>
      <c r="K129" s="180" t="s">
        <v>158</v>
      </c>
      <c r="L129" s="39"/>
      <c r="M129" s="185" t="s">
        <v>19</v>
      </c>
      <c r="N129" s="186" t="s">
        <v>45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91</v>
      </c>
      <c r="AT129" s="189" t="s">
        <v>154</v>
      </c>
      <c r="AU129" s="189" t="s">
        <v>84</v>
      </c>
      <c r="AY129" s="17" t="s">
        <v>152</v>
      </c>
      <c r="BE129" s="190">
        <f>IF(N129="základní",J129,0)</f>
        <v>0</v>
      </c>
      <c r="BF129" s="190">
        <f>IF(N129="snížená",J129,0)</f>
        <v>2.77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2.77</v>
      </c>
      <c r="BL129" s="17" t="s">
        <v>91</v>
      </c>
      <c r="BM129" s="189" t="s">
        <v>207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208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84</v>
      </c>
    </row>
    <row r="131" spans="1:65" s="1" customFormat="1" ht="11.25" x14ac:dyDescent="0.2">
      <c r="A131" s="34"/>
      <c r="B131" s="35"/>
      <c r="C131" s="36"/>
      <c r="D131" s="196" t="s">
        <v>162</v>
      </c>
      <c r="E131" s="36"/>
      <c r="F131" s="197" t="s">
        <v>209</v>
      </c>
      <c r="G131" s="36"/>
      <c r="H131" s="36"/>
      <c r="I131" s="193"/>
      <c r="J131" s="36"/>
      <c r="K131" s="36"/>
      <c r="L131" s="39"/>
      <c r="M131" s="194"/>
      <c r="N131" s="19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162</v>
      </c>
      <c r="AU131" s="17" t="s">
        <v>84</v>
      </c>
    </row>
    <row r="132" spans="1:65" s="1" customFormat="1" ht="16.5" customHeight="1" x14ac:dyDescent="0.2">
      <c r="A132" s="34"/>
      <c r="B132" s="35"/>
      <c r="C132" s="178" t="s">
        <v>210</v>
      </c>
      <c r="D132" s="178" t="s">
        <v>154</v>
      </c>
      <c r="E132" s="179" t="s">
        <v>211</v>
      </c>
      <c r="F132" s="180" t="s">
        <v>212</v>
      </c>
      <c r="G132" s="181" t="s">
        <v>206</v>
      </c>
      <c r="H132" s="182">
        <v>2.494E-2</v>
      </c>
      <c r="I132" s="183">
        <v>875.56</v>
      </c>
      <c r="J132" s="184">
        <f>ROUND(I132*H132,2)</f>
        <v>21.84</v>
      </c>
      <c r="K132" s="180" t="s">
        <v>158</v>
      </c>
      <c r="L132" s="39"/>
      <c r="M132" s="185" t="s">
        <v>19</v>
      </c>
      <c r="N132" s="186" t="s">
        <v>45</v>
      </c>
      <c r="O132" s="64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91</v>
      </c>
      <c r="AT132" s="189" t="s">
        <v>154</v>
      </c>
      <c r="AU132" s="189" t="s">
        <v>84</v>
      </c>
      <c r="AY132" s="17" t="s">
        <v>152</v>
      </c>
      <c r="BE132" s="190">
        <f>IF(N132="základní",J132,0)</f>
        <v>0</v>
      </c>
      <c r="BF132" s="190">
        <f>IF(N132="snížená",J132,0)</f>
        <v>21.84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84</v>
      </c>
      <c r="BK132" s="190">
        <f>ROUND(I132*H132,2)</f>
        <v>21.84</v>
      </c>
      <c r="BL132" s="17" t="s">
        <v>91</v>
      </c>
      <c r="BM132" s="189" t="s">
        <v>213</v>
      </c>
    </row>
    <row r="133" spans="1:65" s="1" customFormat="1" ht="11.25" x14ac:dyDescent="0.2">
      <c r="A133" s="34"/>
      <c r="B133" s="35"/>
      <c r="C133" s="36"/>
      <c r="D133" s="191" t="s">
        <v>160</v>
      </c>
      <c r="E133" s="36"/>
      <c r="F133" s="192" t="s">
        <v>214</v>
      </c>
      <c r="G133" s="36"/>
      <c r="H133" s="36"/>
      <c r="I133" s="193"/>
      <c r="J133" s="36"/>
      <c r="K133" s="36"/>
      <c r="L133" s="39"/>
      <c r="M133" s="194"/>
      <c r="N133" s="19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160</v>
      </c>
      <c r="AU133" s="17" t="s">
        <v>84</v>
      </c>
    </row>
    <row r="134" spans="1:65" s="1" customFormat="1" ht="11.25" x14ac:dyDescent="0.2">
      <c r="A134" s="34"/>
      <c r="B134" s="35"/>
      <c r="C134" s="36"/>
      <c r="D134" s="196" t="s">
        <v>162</v>
      </c>
      <c r="E134" s="36"/>
      <c r="F134" s="197" t="s">
        <v>215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162</v>
      </c>
      <c r="AU134" s="17" t="s">
        <v>84</v>
      </c>
    </row>
    <row r="135" spans="1:65" s="1" customFormat="1" ht="21.75" customHeight="1" x14ac:dyDescent="0.2">
      <c r="A135" s="34"/>
      <c r="B135" s="35"/>
      <c r="C135" s="178" t="s">
        <v>216</v>
      </c>
      <c r="D135" s="178" t="s">
        <v>154</v>
      </c>
      <c r="E135" s="179" t="s">
        <v>217</v>
      </c>
      <c r="F135" s="180" t="s">
        <v>218</v>
      </c>
      <c r="G135" s="181" t="s">
        <v>206</v>
      </c>
      <c r="H135" s="182">
        <v>2.494E-2</v>
      </c>
      <c r="I135" s="183">
        <v>93.22</v>
      </c>
      <c r="J135" s="184">
        <f>ROUND(I135*H135,2)</f>
        <v>2.3199999999999998</v>
      </c>
      <c r="K135" s="180" t="s">
        <v>158</v>
      </c>
      <c r="L135" s="39"/>
      <c r="M135" s="185" t="s">
        <v>19</v>
      </c>
      <c r="N135" s="186" t="s">
        <v>45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91</v>
      </c>
      <c r="AT135" s="189" t="s">
        <v>154</v>
      </c>
      <c r="AU135" s="189" t="s">
        <v>84</v>
      </c>
      <c r="AY135" s="17" t="s">
        <v>152</v>
      </c>
      <c r="BE135" s="190">
        <f>IF(N135="základní",J135,0)</f>
        <v>0</v>
      </c>
      <c r="BF135" s="190">
        <f>IF(N135="snížená",J135,0)</f>
        <v>2.3199999999999998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2.3199999999999998</v>
      </c>
      <c r="BL135" s="17" t="s">
        <v>91</v>
      </c>
      <c r="BM135" s="189" t="s">
        <v>219</v>
      </c>
    </row>
    <row r="136" spans="1:65" s="1" customFormat="1" ht="19.5" x14ac:dyDescent="0.2">
      <c r="A136" s="34"/>
      <c r="B136" s="35"/>
      <c r="C136" s="36"/>
      <c r="D136" s="191" t="s">
        <v>160</v>
      </c>
      <c r="E136" s="36"/>
      <c r="F136" s="192" t="s">
        <v>220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84</v>
      </c>
    </row>
    <row r="137" spans="1:65" s="1" customFormat="1" ht="11.25" x14ac:dyDescent="0.2">
      <c r="A137" s="34"/>
      <c r="B137" s="35"/>
      <c r="C137" s="36"/>
      <c r="D137" s="196" t="s">
        <v>162</v>
      </c>
      <c r="E137" s="36"/>
      <c r="F137" s="197" t="s">
        <v>221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162</v>
      </c>
      <c r="AU137" s="17" t="s">
        <v>84</v>
      </c>
    </row>
    <row r="138" spans="1:65" s="1" customFormat="1" ht="16.5" customHeight="1" x14ac:dyDescent="0.2">
      <c r="A138" s="34"/>
      <c r="B138" s="35"/>
      <c r="C138" s="178" t="s">
        <v>222</v>
      </c>
      <c r="D138" s="178" t="s">
        <v>154</v>
      </c>
      <c r="E138" s="179" t="s">
        <v>223</v>
      </c>
      <c r="F138" s="180" t="s">
        <v>224</v>
      </c>
      <c r="G138" s="181" t="s">
        <v>206</v>
      </c>
      <c r="H138" s="182">
        <v>2.494E-2</v>
      </c>
      <c r="I138" s="183">
        <v>269.04000000000002</v>
      </c>
      <c r="J138" s="184">
        <f>ROUND(I138*H138,2)</f>
        <v>6.71</v>
      </c>
      <c r="K138" s="180" t="s">
        <v>158</v>
      </c>
      <c r="L138" s="39"/>
      <c r="M138" s="185" t="s">
        <v>19</v>
      </c>
      <c r="N138" s="186" t="s">
        <v>45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91</v>
      </c>
      <c r="AT138" s="189" t="s">
        <v>154</v>
      </c>
      <c r="AU138" s="189" t="s">
        <v>84</v>
      </c>
      <c r="AY138" s="17" t="s">
        <v>152</v>
      </c>
      <c r="BE138" s="190">
        <f>IF(N138="základní",J138,0)</f>
        <v>0</v>
      </c>
      <c r="BF138" s="190">
        <f>IF(N138="snížená",J138,0)</f>
        <v>6.71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84</v>
      </c>
      <c r="BK138" s="190">
        <f>ROUND(I138*H138,2)</f>
        <v>6.71</v>
      </c>
      <c r="BL138" s="17" t="s">
        <v>91</v>
      </c>
      <c r="BM138" s="189" t="s">
        <v>225</v>
      </c>
    </row>
    <row r="139" spans="1:65" s="1" customFormat="1" ht="11.25" x14ac:dyDescent="0.2">
      <c r="A139" s="34"/>
      <c r="B139" s="35"/>
      <c r="C139" s="36"/>
      <c r="D139" s="191" t="s">
        <v>160</v>
      </c>
      <c r="E139" s="36"/>
      <c r="F139" s="192" t="s">
        <v>226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160</v>
      </c>
      <c r="AU139" s="17" t="s">
        <v>84</v>
      </c>
    </row>
    <row r="140" spans="1:65" s="1" customFormat="1" ht="11.25" x14ac:dyDescent="0.2">
      <c r="A140" s="34"/>
      <c r="B140" s="35"/>
      <c r="C140" s="36"/>
      <c r="D140" s="196" t="s">
        <v>162</v>
      </c>
      <c r="E140" s="36"/>
      <c r="F140" s="197" t="s">
        <v>227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162</v>
      </c>
      <c r="AU140" s="17" t="s">
        <v>84</v>
      </c>
    </row>
    <row r="141" spans="1:65" s="1" customFormat="1" ht="16.5" customHeight="1" x14ac:dyDescent="0.2">
      <c r="A141" s="34"/>
      <c r="B141" s="35"/>
      <c r="C141" s="178" t="s">
        <v>228</v>
      </c>
      <c r="D141" s="178" t="s">
        <v>154</v>
      </c>
      <c r="E141" s="179" t="s">
        <v>229</v>
      </c>
      <c r="F141" s="180" t="s">
        <v>230</v>
      </c>
      <c r="G141" s="181" t="s">
        <v>206</v>
      </c>
      <c r="H141" s="182">
        <v>10.6822</v>
      </c>
      <c r="I141" s="183">
        <v>11.8</v>
      </c>
      <c r="J141" s="184">
        <f>ROUND(I141*H141,2)</f>
        <v>126.05</v>
      </c>
      <c r="K141" s="180" t="s">
        <v>158</v>
      </c>
      <c r="L141" s="39"/>
      <c r="M141" s="185" t="s">
        <v>19</v>
      </c>
      <c r="N141" s="186" t="s">
        <v>45</v>
      </c>
      <c r="O141" s="64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91</v>
      </c>
      <c r="AT141" s="189" t="s">
        <v>154</v>
      </c>
      <c r="AU141" s="189" t="s">
        <v>84</v>
      </c>
      <c r="AY141" s="17" t="s">
        <v>152</v>
      </c>
      <c r="BE141" s="190">
        <f>IF(N141="základní",J141,0)</f>
        <v>0</v>
      </c>
      <c r="BF141" s="190">
        <f>IF(N141="snížená",J141,0)</f>
        <v>126.05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126.05</v>
      </c>
      <c r="BL141" s="17" t="s">
        <v>91</v>
      </c>
      <c r="BM141" s="189" t="s">
        <v>231</v>
      </c>
    </row>
    <row r="142" spans="1:65" s="1" customFormat="1" ht="19.5" x14ac:dyDescent="0.2">
      <c r="A142" s="34"/>
      <c r="B142" s="35"/>
      <c r="C142" s="36"/>
      <c r="D142" s="191" t="s">
        <v>160</v>
      </c>
      <c r="E142" s="36"/>
      <c r="F142" s="192" t="s">
        <v>232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84</v>
      </c>
    </row>
    <row r="143" spans="1:65" s="1" customFormat="1" ht="11.25" x14ac:dyDescent="0.2">
      <c r="A143" s="34"/>
      <c r="B143" s="35"/>
      <c r="C143" s="36"/>
      <c r="D143" s="196" t="s">
        <v>162</v>
      </c>
      <c r="E143" s="36"/>
      <c r="F143" s="197" t="s">
        <v>233</v>
      </c>
      <c r="G143" s="36"/>
      <c r="H143" s="36"/>
      <c r="I143" s="193"/>
      <c r="J143" s="36"/>
      <c r="K143" s="36"/>
      <c r="L143" s="39"/>
      <c r="M143" s="194"/>
      <c r="N143" s="19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162</v>
      </c>
      <c r="AU143" s="17" t="s">
        <v>84</v>
      </c>
    </row>
    <row r="144" spans="1:65" s="1" customFormat="1" ht="21.75" customHeight="1" x14ac:dyDescent="0.2">
      <c r="A144" s="34"/>
      <c r="B144" s="35"/>
      <c r="C144" s="178" t="s">
        <v>8</v>
      </c>
      <c r="D144" s="178" t="s">
        <v>154</v>
      </c>
      <c r="E144" s="179" t="s">
        <v>234</v>
      </c>
      <c r="F144" s="180" t="s">
        <v>235</v>
      </c>
      <c r="G144" s="181" t="s">
        <v>206</v>
      </c>
      <c r="H144" s="182">
        <v>1.0682199999999999</v>
      </c>
      <c r="I144" s="183">
        <v>1444.32</v>
      </c>
      <c r="J144" s="184">
        <f>ROUND(I144*H144,2)</f>
        <v>1542.85</v>
      </c>
      <c r="K144" s="180" t="s">
        <v>158</v>
      </c>
      <c r="L144" s="39"/>
      <c r="M144" s="185" t="s">
        <v>19</v>
      </c>
      <c r="N144" s="186" t="s">
        <v>45</v>
      </c>
      <c r="O144" s="64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91</v>
      </c>
      <c r="AT144" s="189" t="s">
        <v>154</v>
      </c>
      <c r="AU144" s="189" t="s">
        <v>84</v>
      </c>
      <c r="AY144" s="17" t="s">
        <v>152</v>
      </c>
      <c r="BE144" s="190">
        <f>IF(N144="základní",J144,0)</f>
        <v>0</v>
      </c>
      <c r="BF144" s="190">
        <f>IF(N144="snížená",J144,0)</f>
        <v>1542.85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84</v>
      </c>
      <c r="BK144" s="190">
        <f>ROUND(I144*H144,2)</f>
        <v>1542.85</v>
      </c>
      <c r="BL144" s="17" t="s">
        <v>91</v>
      </c>
      <c r="BM144" s="189" t="s">
        <v>236</v>
      </c>
    </row>
    <row r="145" spans="1:65" s="1" customFormat="1" ht="19.5" x14ac:dyDescent="0.2">
      <c r="A145" s="34"/>
      <c r="B145" s="35"/>
      <c r="C145" s="36"/>
      <c r="D145" s="191" t="s">
        <v>160</v>
      </c>
      <c r="E145" s="36"/>
      <c r="F145" s="192" t="s">
        <v>237</v>
      </c>
      <c r="G145" s="36"/>
      <c r="H145" s="36"/>
      <c r="I145" s="193"/>
      <c r="J145" s="36"/>
      <c r="K145" s="36"/>
      <c r="L145" s="39"/>
      <c r="M145" s="194"/>
      <c r="N145" s="195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160</v>
      </c>
      <c r="AU145" s="17" t="s">
        <v>84</v>
      </c>
    </row>
    <row r="146" spans="1:65" s="1" customFormat="1" ht="11.25" x14ac:dyDescent="0.2">
      <c r="A146" s="34"/>
      <c r="B146" s="35"/>
      <c r="C146" s="36"/>
      <c r="D146" s="196" t="s">
        <v>162</v>
      </c>
      <c r="E146" s="36"/>
      <c r="F146" s="197" t="s">
        <v>238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162</v>
      </c>
      <c r="AU146" s="17" t="s">
        <v>84</v>
      </c>
    </row>
    <row r="147" spans="1:65" s="11" customFormat="1" ht="22.9" customHeight="1" x14ac:dyDescent="0.2">
      <c r="B147" s="162"/>
      <c r="C147" s="163"/>
      <c r="D147" s="164" t="s">
        <v>72</v>
      </c>
      <c r="E147" s="176" t="s">
        <v>239</v>
      </c>
      <c r="F147" s="176" t="s">
        <v>240</v>
      </c>
      <c r="G147" s="163"/>
      <c r="H147" s="163"/>
      <c r="I147" s="166"/>
      <c r="J147" s="177">
        <f>BK147</f>
        <v>1085.97</v>
      </c>
      <c r="K147" s="163"/>
      <c r="L147" s="168"/>
      <c r="M147" s="169"/>
      <c r="N147" s="170"/>
      <c r="O147" s="170"/>
      <c r="P147" s="171">
        <f>SUM(P148:P150)</f>
        <v>0</v>
      </c>
      <c r="Q147" s="170"/>
      <c r="R147" s="171">
        <f>SUM(R148:R150)</f>
        <v>0</v>
      </c>
      <c r="S147" s="170"/>
      <c r="T147" s="172">
        <f>SUM(T148:T150)</f>
        <v>0</v>
      </c>
      <c r="AR147" s="173" t="s">
        <v>77</v>
      </c>
      <c r="AT147" s="174" t="s">
        <v>72</v>
      </c>
      <c r="AU147" s="174" t="s">
        <v>77</v>
      </c>
      <c r="AY147" s="173" t="s">
        <v>152</v>
      </c>
      <c r="BK147" s="175">
        <f>SUM(BK148:BK150)</f>
        <v>1085.97</v>
      </c>
    </row>
    <row r="148" spans="1:65" s="1" customFormat="1" ht="16.5" customHeight="1" x14ac:dyDescent="0.2">
      <c r="A148" s="34"/>
      <c r="B148" s="35"/>
      <c r="C148" s="178" t="s">
        <v>241</v>
      </c>
      <c r="D148" s="178" t="s">
        <v>154</v>
      </c>
      <c r="E148" s="179" t="s">
        <v>242</v>
      </c>
      <c r="F148" s="180" t="s">
        <v>243</v>
      </c>
      <c r="G148" s="181" t="s">
        <v>206</v>
      </c>
      <c r="H148" s="182">
        <v>0.73743000000000003</v>
      </c>
      <c r="I148" s="183">
        <v>1472.64</v>
      </c>
      <c r="J148" s="184">
        <f>ROUND(I148*H148,2)</f>
        <v>1085.97</v>
      </c>
      <c r="K148" s="180" t="s">
        <v>158</v>
      </c>
      <c r="L148" s="39"/>
      <c r="M148" s="185" t="s">
        <v>19</v>
      </c>
      <c r="N148" s="186" t="s">
        <v>45</v>
      </c>
      <c r="O148" s="64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91</v>
      </c>
      <c r="AT148" s="189" t="s">
        <v>154</v>
      </c>
      <c r="AU148" s="189" t="s">
        <v>84</v>
      </c>
      <c r="AY148" s="17" t="s">
        <v>152</v>
      </c>
      <c r="BE148" s="190">
        <f>IF(N148="základní",J148,0)</f>
        <v>0</v>
      </c>
      <c r="BF148" s="190">
        <f>IF(N148="snížená",J148,0)</f>
        <v>1085.97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84</v>
      </c>
      <c r="BK148" s="190">
        <f>ROUND(I148*H148,2)</f>
        <v>1085.97</v>
      </c>
      <c r="BL148" s="17" t="s">
        <v>91</v>
      </c>
      <c r="BM148" s="189" t="s">
        <v>244</v>
      </c>
    </row>
    <row r="149" spans="1:65" s="1" customFormat="1" ht="19.5" x14ac:dyDescent="0.2">
      <c r="A149" s="34"/>
      <c r="B149" s="35"/>
      <c r="C149" s="36"/>
      <c r="D149" s="191" t="s">
        <v>160</v>
      </c>
      <c r="E149" s="36"/>
      <c r="F149" s="192" t="s">
        <v>245</v>
      </c>
      <c r="G149" s="36"/>
      <c r="H149" s="36"/>
      <c r="I149" s="193"/>
      <c r="J149" s="36"/>
      <c r="K149" s="36"/>
      <c r="L149" s="39"/>
      <c r="M149" s="194"/>
      <c r="N149" s="19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160</v>
      </c>
      <c r="AU149" s="17" t="s">
        <v>84</v>
      </c>
    </row>
    <row r="150" spans="1:65" s="1" customFormat="1" ht="11.25" x14ac:dyDescent="0.2">
      <c r="A150" s="34"/>
      <c r="B150" s="35"/>
      <c r="C150" s="36"/>
      <c r="D150" s="196" t="s">
        <v>162</v>
      </c>
      <c r="E150" s="36"/>
      <c r="F150" s="197" t="s">
        <v>246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162</v>
      </c>
      <c r="AU150" s="17" t="s">
        <v>84</v>
      </c>
    </row>
    <row r="151" spans="1:65" s="11" customFormat="1" ht="25.9" customHeight="1" x14ac:dyDescent="0.2">
      <c r="B151" s="162"/>
      <c r="C151" s="163"/>
      <c r="D151" s="164" t="s">
        <v>72</v>
      </c>
      <c r="E151" s="165" t="s">
        <v>247</v>
      </c>
      <c r="F151" s="165" t="s">
        <v>248</v>
      </c>
      <c r="G151" s="163"/>
      <c r="H151" s="163"/>
      <c r="I151" s="166"/>
      <c r="J151" s="167">
        <f>BK151</f>
        <v>158222.07</v>
      </c>
      <c r="K151" s="163"/>
      <c r="L151" s="168"/>
      <c r="M151" s="169"/>
      <c r="N151" s="170"/>
      <c r="O151" s="170"/>
      <c r="P151" s="171">
        <f>P152+P164+P169+P194</f>
        <v>0</v>
      </c>
      <c r="Q151" s="170"/>
      <c r="R151" s="171">
        <f>R152+R164+R169+R194</f>
        <v>1.0782233999999999</v>
      </c>
      <c r="S151" s="170"/>
      <c r="T151" s="172">
        <f>T152+T164+T169+T194</f>
        <v>2.4941205000000001E-2</v>
      </c>
      <c r="AR151" s="173" t="s">
        <v>84</v>
      </c>
      <c r="AT151" s="174" t="s">
        <v>72</v>
      </c>
      <c r="AU151" s="174" t="s">
        <v>73</v>
      </c>
      <c r="AY151" s="173" t="s">
        <v>152</v>
      </c>
      <c r="BK151" s="175">
        <f>BK152+BK164+BK169+BK194</f>
        <v>158222.07</v>
      </c>
    </row>
    <row r="152" spans="1:65" s="11" customFormat="1" ht="22.9" customHeight="1" x14ac:dyDescent="0.2">
      <c r="B152" s="162"/>
      <c r="C152" s="163"/>
      <c r="D152" s="164" t="s">
        <v>72</v>
      </c>
      <c r="E152" s="176" t="s">
        <v>249</v>
      </c>
      <c r="F152" s="176" t="s">
        <v>250</v>
      </c>
      <c r="G152" s="163"/>
      <c r="H152" s="163"/>
      <c r="I152" s="166"/>
      <c r="J152" s="177">
        <f>BK152</f>
        <v>33984</v>
      </c>
      <c r="K152" s="163"/>
      <c r="L152" s="168"/>
      <c r="M152" s="169"/>
      <c r="N152" s="170"/>
      <c r="O152" s="170"/>
      <c r="P152" s="171">
        <f>SUM(P153:P163)</f>
        <v>0</v>
      </c>
      <c r="Q152" s="170"/>
      <c r="R152" s="171">
        <f>SUM(R153:R163)</f>
        <v>9.0000000000000011E-3</v>
      </c>
      <c r="S152" s="170"/>
      <c r="T152" s="172">
        <f>SUM(T153:T163)</f>
        <v>0</v>
      </c>
      <c r="AR152" s="173" t="s">
        <v>84</v>
      </c>
      <c r="AT152" s="174" t="s">
        <v>72</v>
      </c>
      <c r="AU152" s="174" t="s">
        <v>77</v>
      </c>
      <c r="AY152" s="173" t="s">
        <v>152</v>
      </c>
      <c r="BK152" s="175">
        <f>SUM(BK153:BK163)</f>
        <v>33984</v>
      </c>
    </row>
    <row r="153" spans="1:65" s="1" customFormat="1" ht="16.5" customHeight="1" x14ac:dyDescent="0.2">
      <c r="A153" s="34"/>
      <c r="B153" s="35"/>
      <c r="C153" s="178" t="s">
        <v>251</v>
      </c>
      <c r="D153" s="178" t="s">
        <v>154</v>
      </c>
      <c r="E153" s="179" t="s">
        <v>252</v>
      </c>
      <c r="F153" s="180" t="s">
        <v>253</v>
      </c>
      <c r="G153" s="181" t="s">
        <v>254</v>
      </c>
      <c r="H153" s="182">
        <v>60</v>
      </c>
      <c r="I153" s="183">
        <v>76.7</v>
      </c>
      <c r="J153" s="184">
        <f>ROUND(I153*H153,2)</f>
        <v>4602</v>
      </c>
      <c r="K153" s="180" t="s">
        <v>158</v>
      </c>
      <c r="L153" s="39"/>
      <c r="M153" s="185" t="s">
        <v>19</v>
      </c>
      <c r="N153" s="186" t="s">
        <v>45</v>
      </c>
      <c r="O153" s="64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241</v>
      </c>
      <c r="AT153" s="189" t="s">
        <v>154</v>
      </c>
      <c r="AU153" s="189" t="s">
        <v>84</v>
      </c>
      <c r="AY153" s="17" t="s">
        <v>152</v>
      </c>
      <c r="BE153" s="190">
        <f>IF(N153="základní",J153,0)</f>
        <v>0</v>
      </c>
      <c r="BF153" s="190">
        <f>IF(N153="snížená",J153,0)</f>
        <v>4602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84</v>
      </c>
      <c r="BK153" s="190">
        <f>ROUND(I153*H153,2)</f>
        <v>4602</v>
      </c>
      <c r="BL153" s="17" t="s">
        <v>241</v>
      </c>
      <c r="BM153" s="189" t="s">
        <v>255</v>
      </c>
    </row>
    <row r="154" spans="1:65" s="1" customFormat="1" ht="19.5" x14ac:dyDescent="0.2">
      <c r="A154" s="34"/>
      <c r="B154" s="35"/>
      <c r="C154" s="36"/>
      <c r="D154" s="191" t="s">
        <v>160</v>
      </c>
      <c r="E154" s="36"/>
      <c r="F154" s="192" t="s">
        <v>256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160</v>
      </c>
      <c r="AU154" s="17" t="s">
        <v>84</v>
      </c>
    </row>
    <row r="155" spans="1:65" s="1" customFormat="1" ht="11.25" x14ac:dyDescent="0.2">
      <c r="A155" s="34"/>
      <c r="B155" s="35"/>
      <c r="C155" s="36"/>
      <c r="D155" s="196" t="s">
        <v>162</v>
      </c>
      <c r="E155" s="36"/>
      <c r="F155" s="197" t="s">
        <v>257</v>
      </c>
      <c r="G155" s="36"/>
      <c r="H155" s="36"/>
      <c r="I155" s="193"/>
      <c r="J155" s="36"/>
      <c r="K155" s="36"/>
      <c r="L155" s="39"/>
      <c r="M155" s="194"/>
      <c r="N155" s="19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162</v>
      </c>
      <c r="AU155" s="17" t="s">
        <v>84</v>
      </c>
    </row>
    <row r="156" spans="1:65" s="1" customFormat="1" ht="16.5" customHeight="1" x14ac:dyDescent="0.2">
      <c r="A156" s="34"/>
      <c r="B156" s="35"/>
      <c r="C156" s="209" t="s">
        <v>258</v>
      </c>
      <c r="D156" s="209" t="s">
        <v>259</v>
      </c>
      <c r="E156" s="210" t="s">
        <v>260</v>
      </c>
      <c r="F156" s="211" t="s">
        <v>261</v>
      </c>
      <c r="G156" s="212" t="s">
        <v>254</v>
      </c>
      <c r="H156" s="213">
        <v>60</v>
      </c>
      <c r="I156" s="214">
        <v>159.30000000000001</v>
      </c>
      <c r="J156" s="215">
        <f>ROUND(I156*H156,2)</f>
        <v>9558</v>
      </c>
      <c r="K156" s="211" t="s">
        <v>19</v>
      </c>
      <c r="L156" s="216"/>
      <c r="M156" s="217" t="s">
        <v>19</v>
      </c>
      <c r="N156" s="218" t="s">
        <v>45</v>
      </c>
      <c r="O156" s="64"/>
      <c r="P156" s="187">
        <f>O156*H156</f>
        <v>0</v>
      </c>
      <c r="Q156" s="187">
        <v>5.0000000000000002E-5</v>
      </c>
      <c r="R156" s="187">
        <f>Q156*H156</f>
        <v>3.0000000000000001E-3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262</v>
      </c>
      <c r="AT156" s="189" t="s">
        <v>259</v>
      </c>
      <c r="AU156" s="189" t="s">
        <v>84</v>
      </c>
      <c r="AY156" s="17" t="s">
        <v>152</v>
      </c>
      <c r="BE156" s="190">
        <f>IF(N156="základní",J156,0)</f>
        <v>0</v>
      </c>
      <c r="BF156" s="190">
        <f>IF(N156="snížená",J156,0)</f>
        <v>9558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84</v>
      </c>
      <c r="BK156" s="190">
        <f>ROUND(I156*H156,2)</f>
        <v>9558</v>
      </c>
      <c r="BL156" s="17" t="s">
        <v>241</v>
      </c>
      <c r="BM156" s="189" t="s">
        <v>263</v>
      </c>
    </row>
    <row r="157" spans="1:65" s="1" customFormat="1" ht="11.25" x14ac:dyDescent="0.2">
      <c r="A157" s="34"/>
      <c r="B157" s="35"/>
      <c r="C157" s="36"/>
      <c r="D157" s="191" t="s">
        <v>160</v>
      </c>
      <c r="E157" s="36"/>
      <c r="F157" s="192" t="s">
        <v>264</v>
      </c>
      <c r="G157" s="36"/>
      <c r="H157" s="36"/>
      <c r="I157" s="193"/>
      <c r="J157" s="36"/>
      <c r="K157" s="36"/>
      <c r="L157" s="39"/>
      <c r="M157" s="194"/>
      <c r="N157" s="19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160</v>
      </c>
      <c r="AU157" s="17" t="s">
        <v>84</v>
      </c>
    </row>
    <row r="158" spans="1:65" s="1" customFormat="1" ht="16.5" customHeight="1" x14ac:dyDescent="0.2">
      <c r="A158" s="34"/>
      <c r="B158" s="35"/>
      <c r="C158" s="178" t="s">
        <v>265</v>
      </c>
      <c r="D158" s="178" t="s">
        <v>154</v>
      </c>
      <c r="E158" s="179" t="s">
        <v>266</v>
      </c>
      <c r="F158" s="180" t="s">
        <v>267</v>
      </c>
      <c r="G158" s="181" t="s">
        <v>254</v>
      </c>
      <c r="H158" s="182">
        <v>120</v>
      </c>
      <c r="I158" s="183">
        <v>76.7</v>
      </c>
      <c r="J158" s="184">
        <f>ROUND(I158*H158,2)</f>
        <v>9204</v>
      </c>
      <c r="K158" s="180" t="s">
        <v>158</v>
      </c>
      <c r="L158" s="39"/>
      <c r="M158" s="185" t="s">
        <v>19</v>
      </c>
      <c r="N158" s="186" t="s">
        <v>45</v>
      </c>
      <c r="O158" s="64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241</v>
      </c>
      <c r="AT158" s="189" t="s">
        <v>154</v>
      </c>
      <c r="AU158" s="189" t="s">
        <v>84</v>
      </c>
      <c r="AY158" s="17" t="s">
        <v>152</v>
      </c>
      <c r="BE158" s="190">
        <f>IF(N158="základní",J158,0)</f>
        <v>0</v>
      </c>
      <c r="BF158" s="190">
        <f>IF(N158="snížená",J158,0)</f>
        <v>9204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84</v>
      </c>
      <c r="BK158" s="190">
        <f>ROUND(I158*H158,2)</f>
        <v>9204</v>
      </c>
      <c r="BL158" s="17" t="s">
        <v>241</v>
      </c>
      <c r="BM158" s="189" t="s">
        <v>268</v>
      </c>
    </row>
    <row r="159" spans="1:65" s="1" customFormat="1" ht="19.5" x14ac:dyDescent="0.2">
      <c r="A159" s="34"/>
      <c r="B159" s="35"/>
      <c r="C159" s="36"/>
      <c r="D159" s="191" t="s">
        <v>160</v>
      </c>
      <c r="E159" s="36"/>
      <c r="F159" s="192" t="s">
        <v>269</v>
      </c>
      <c r="G159" s="36"/>
      <c r="H159" s="36"/>
      <c r="I159" s="193"/>
      <c r="J159" s="36"/>
      <c r="K159" s="36"/>
      <c r="L159" s="39"/>
      <c r="M159" s="194"/>
      <c r="N159" s="195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160</v>
      </c>
      <c r="AU159" s="17" t="s">
        <v>84</v>
      </c>
    </row>
    <row r="160" spans="1:65" s="1" customFormat="1" ht="11.25" x14ac:dyDescent="0.2">
      <c r="A160" s="34"/>
      <c r="B160" s="35"/>
      <c r="C160" s="36"/>
      <c r="D160" s="196" t="s">
        <v>162</v>
      </c>
      <c r="E160" s="36"/>
      <c r="F160" s="197" t="s">
        <v>270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162</v>
      </c>
      <c r="AU160" s="17" t="s">
        <v>84</v>
      </c>
    </row>
    <row r="161" spans="1:65" s="1" customFormat="1" ht="16.5" customHeight="1" x14ac:dyDescent="0.2">
      <c r="A161" s="34"/>
      <c r="B161" s="35"/>
      <c r="C161" s="209" t="s">
        <v>271</v>
      </c>
      <c r="D161" s="209" t="s">
        <v>259</v>
      </c>
      <c r="E161" s="210" t="s">
        <v>272</v>
      </c>
      <c r="F161" s="211" t="s">
        <v>273</v>
      </c>
      <c r="G161" s="212" t="s">
        <v>254</v>
      </c>
      <c r="H161" s="213">
        <v>60</v>
      </c>
      <c r="I161" s="214">
        <v>177</v>
      </c>
      <c r="J161" s="215">
        <f>ROUND(I161*H161,2)</f>
        <v>10620</v>
      </c>
      <c r="K161" s="211" t="s">
        <v>158</v>
      </c>
      <c r="L161" s="216"/>
      <c r="M161" s="217" t="s">
        <v>19</v>
      </c>
      <c r="N161" s="218" t="s">
        <v>45</v>
      </c>
      <c r="O161" s="64"/>
      <c r="P161" s="187">
        <f>O161*H161</f>
        <v>0</v>
      </c>
      <c r="Q161" s="187">
        <v>1E-4</v>
      </c>
      <c r="R161" s="187">
        <f>Q161*H161</f>
        <v>6.0000000000000001E-3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262</v>
      </c>
      <c r="AT161" s="189" t="s">
        <v>259</v>
      </c>
      <c r="AU161" s="189" t="s">
        <v>84</v>
      </c>
      <c r="AY161" s="17" t="s">
        <v>152</v>
      </c>
      <c r="BE161" s="190">
        <f>IF(N161="základní",J161,0)</f>
        <v>0</v>
      </c>
      <c r="BF161" s="190">
        <f>IF(N161="snížená",J161,0)</f>
        <v>10620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10620</v>
      </c>
      <c r="BL161" s="17" t="s">
        <v>241</v>
      </c>
      <c r="BM161" s="189" t="s">
        <v>274</v>
      </c>
    </row>
    <row r="162" spans="1:65" s="1" customFormat="1" ht="11.25" x14ac:dyDescent="0.2">
      <c r="A162" s="34"/>
      <c r="B162" s="35"/>
      <c r="C162" s="36"/>
      <c r="D162" s="191" t="s">
        <v>160</v>
      </c>
      <c r="E162" s="36"/>
      <c r="F162" s="192" t="s">
        <v>273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160</v>
      </c>
      <c r="AU162" s="17" t="s">
        <v>84</v>
      </c>
    </row>
    <row r="163" spans="1:65" s="1" customFormat="1" ht="11.25" x14ac:dyDescent="0.2">
      <c r="A163" s="34"/>
      <c r="B163" s="35"/>
      <c r="C163" s="36"/>
      <c r="D163" s="196" t="s">
        <v>162</v>
      </c>
      <c r="E163" s="36"/>
      <c r="F163" s="197" t="s">
        <v>275</v>
      </c>
      <c r="G163" s="36"/>
      <c r="H163" s="36"/>
      <c r="I163" s="193"/>
      <c r="J163" s="36"/>
      <c r="K163" s="36"/>
      <c r="L163" s="39"/>
      <c r="M163" s="194"/>
      <c r="N163" s="195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162</v>
      </c>
      <c r="AU163" s="17" t="s">
        <v>84</v>
      </c>
    </row>
    <row r="164" spans="1:65" s="11" customFormat="1" ht="22.9" customHeight="1" x14ac:dyDescent="0.2">
      <c r="B164" s="162"/>
      <c r="C164" s="163"/>
      <c r="D164" s="164" t="s">
        <v>72</v>
      </c>
      <c r="E164" s="176" t="s">
        <v>276</v>
      </c>
      <c r="F164" s="176" t="s">
        <v>277</v>
      </c>
      <c r="G164" s="163"/>
      <c r="H164" s="163"/>
      <c r="I164" s="166"/>
      <c r="J164" s="177">
        <f>BK164</f>
        <v>24072</v>
      </c>
      <c r="K164" s="163"/>
      <c r="L164" s="168"/>
      <c r="M164" s="169"/>
      <c r="N164" s="170"/>
      <c r="O164" s="170"/>
      <c r="P164" s="171">
        <f>SUM(P165:P168)</f>
        <v>0</v>
      </c>
      <c r="Q164" s="170"/>
      <c r="R164" s="171">
        <f>SUM(R165:R168)</f>
        <v>6.7199999999999994E-3</v>
      </c>
      <c r="S164" s="170"/>
      <c r="T164" s="172">
        <f>SUM(T165:T168)</f>
        <v>0</v>
      </c>
      <c r="AR164" s="173" t="s">
        <v>84</v>
      </c>
      <c r="AT164" s="174" t="s">
        <v>72</v>
      </c>
      <c r="AU164" s="174" t="s">
        <v>77</v>
      </c>
      <c r="AY164" s="173" t="s">
        <v>152</v>
      </c>
      <c r="BK164" s="175">
        <f>SUM(BK165:BK168)</f>
        <v>24072</v>
      </c>
    </row>
    <row r="165" spans="1:65" s="1" customFormat="1" ht="16.5" customHeight="1" x14ac:dyDescent="0.2">
      <c r="A165" s="34"/>
      <c r="B165" s="35"/>
      <c r="C165" s="178" t="s">
        <v>278</v>
      </c>
      <c r="D165" s="178" t="s">
        <v>154</v>
      </c>
      <c r="E165" s="179" t="s">
        <v>279</v>
      </c>
      <c r="F165" s="180" t="s">
        <v>280</v>
      </c>
      <c r="G165" s="181" t="s">
        <v>281</v>
      </c>
      <c r="H165" s="182">
        <v>24</v>
      </c>
      <c r="I165" s="183">
        <v>413</v>
      </c>
      <c r="J165" s="184">
        <f>ROUND(I165*H165,2)</f>
        <v>9912</v>
      </c>
      <c r="K165" s="180" t="s">
        <v>19</v>
      </c>
      <c r="L165" s="39"/>
      <c r="M165" s="185" t="s">
        <v>19</v>
      </c>
      <c r="N165" s="186" t="s">
        <v>45</v>
      </c>
      <c r="O165" s="64"/>
      <c r="P165" s="187">
        <f>O165*H165</f>
        <v>0</v>
      </c>
      <c r="Q165" s="187">
        <v>1.3999999999999999E-4</v>
      </c>
      <c r="R165" s="187">
        <f>Q165*H165</f>
        <v>3.3599999999999997E-3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241</v>
      </c>
      <c r="AT165" s="189" t="s">
        <v>154</v>
      </c>
      <c r="AU165" s="189" t="s">
        <v>84</v>
      </c>
      <c r="AY165" s="17" t="s">
        <v>152</v>
      </c>
      <c r="BE165" s="190">
        <f>IF(N165="základní",J165,0)</f>
        <v>0</v>
      </c>
      <c r="BF165" s="190">
        <f>IF(N165="snížená",J165,0)</f>
        <v>9912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9912</v>
      </c>
      <c r="BL165" s="17" t="s">
        <v>241</v>
      </c>
      <c r="BM165" s="189" t="s">
        <v>282</v>
      </c>
    </row>
    <row r="166" spans="1:65" s="1" customFormat="1" ht="11.25" x14ac:dyDescent="0.2">
      <c r="A166" s="34"/>
      <c r="B166" s="35"/>
      <c r="C166" s="36"/>
      <c r="D166" s="191" t="s">
        <v>160</v>
      </c>
      <c r="E166" s="36"/>
      <c r="F166" s="192" t="s">
        <v>283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84</v>
      </c>
    </row>
    <row r="167" spans="1:65" s="1" customFormat="1" ht="16.5" customHeight="1" x14ac:dyDescent="0.2">
      <c r="A167" s="34"/>
      <c r="B167" s="35"/>
      <c r="C167" s="178" t="s">
        <v>284</v>
      </c>
      <c r="D167" s="178" t="s">
        <v>154</v>
      </c>
      <c r="E167" s="179" t="s">
        <v>285</v>
      </c>
      <c r="F167" s="180" t="s">
        <v>286</v>
      </c>
      <c r="G167" s="181" t="s">
        <v>281</v>
      </c>
      <c r="H167" s="182">
        <v>24</v>
      </c>
      <c r="I167" s="183">
        <v>590</v>
      </c>
      <c r="J167" s="184">
        <f>ROUND(I167*H167,2)</f>
        <v>14160</v>
      </c>
      <c r="K167" s="180" t="s">
        <v>19</v>
      </c>
      <c r="L167" s="39"/>
      <c r="M167" s="185" t="s">
        <v>19</v>
      </c>
      <c r="N167" s="186" t="s">
        <v>45</v>
      </c>
      <c r="O167" s="64"/>
      <c r="P167" s="187">
        <f>O167*H167</f>
        <v>0</v>
      </c>
      <c r="Q167" s="187">
        <v>1.3999999999999999E-4</v>
      </c>
      <c r="R167" s="187">
        <f>Q167*H167</f>
        <v>3.3599999999999997E-3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241</v>
      </c>
      <c r="AT167" s="189" t="s">
        <v>154</v>
      </c>
      <c r="AU167" s="189" t="s">
        <v>84</v>
      </c>
      <c r="AY167" s="17" t="s">
        <v>152</v>
      </c>
      <c r="BE167" s="190">
        <f>IF(N167="základní",J167,0)</f>
        <v>0</v>
      </c>
      <c r="BF167" s="190">
        <f>IF(N167="snížená",J167,0)</f>
        <v>14160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84</v>
      </c>
      <c r="BK167" s="190">
        <f>ROUND(I167*H167,2)</f>
        <v>14160</v>
      </c>
      <c r="BL167" s="17" t="s">
        <v>241</v>
      </c>
      <c r="BM167" s="189" t="s">
        <v>287</v>
      </c>
    </row>
    <row r="168" spans="1:65" s="1" customFormat="1" ht="11.25" x14ac:dyDescent="0.2">
      <c r="A168" s="34"/>
      <c r="B168" s="35"/>
      <c r="C168" s="36"/>
      <c r="D168" s="191" t="s">
        <v>160</v>
      </c>
      <c r="E168" s="36"/>
      <c r="F168" s="192" t="s">
        <v>283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160</v>
      </c>
      <c r="AU168" s="17" t="s">
        <v>84</v>
      </c>
    </row>
    <row r="169" spans="1:65" s="11" customFormat="1" ht="22.9" customHeight="1" x14ac:dyDescent="0.2">
      <c r="B169" s="162"/>
      <c r="C169" s="163"/>
      <c r="D169" s="164" t="s">
        <v>72</v>
      </c>
      <c r="E169" s="176" t="s">
        <v>288</v>
      </c>
      <c r="F169" s="176" t="s">
        <v>289</v>
      </c>
      <c r="G169" s="163"/>
      <c r="H169" s="163"/>
      <c r="I169" s="166"/>
      <c r="J169" s="177">
        <f>BK169</f>
        <v>94384.07</v>
      </c>
      <c r="K169" s="163"/>
      <c r="L169" s="168"/>
      <c r="M169" s="169"/>
      <c r="N169" s="170"/>
      <c r="O169" s="170"/>
      <c r="P169" s="171">
        <f>SUM(P170:P193)</f>
        <v>0</v>
      </c>
      <c r="Q169" s="170"/>
      <c r="R169" s="171">
        <f>SUM(R170:R193)</f>
        <v>1.0625034</v>
      </c>
      <c r="S169" s="170"/>
      <c r="T169" s="172">
        <f>SUM(T170:T193)</f>
        <v>2.4941205000000001E-2</v>
      </c>
      <c r="AR169" s="173" t="s">
        <v>84</v>
      </c>
      <c r="AT169" s="174" t="s">
        <v>72</v>
      </c>
      <c r="AU169" s="174" t="s">
        <v>77</v>
      </c>
      <c r="AY169" s="173" t="s">
        <v>152</v>
      </c>
      <c r="BK169" s="175">
        <f>SUM(BK170:BK193)</f>
        <v>94384.07</v>
      </c>
    </row>
    <row r="170" spans="1:65" s="1" customFormat="1" ht="16.5" customHeight="1" x14ac:dyDescent="0.2">
      <c r="A170" s="34"/>
      <c r="B170" s="35"/>
      <c r="C170" s="178" t="s">
        <v>290</v>
      </c>
      <c r="D170" s="178" t="s">
        <v>154</v>
      </c>
      <c r="E170" s="179" t="s">
        <v>291</v>
      </c>
      <c r="F170" s="180" t="s">
        <v>292</v>
      </c>
      <c r="G170" s="181" t="s">
        <v>157</v>
      </c>
      <c r="H170" s="182">
        <v>80.455500000000001</v>
      </c>
      <c r="I170" s="183">
        <v>11.8</v>
      </c>
      <c r="J170" s="184">
        <f>ROUND(I170*H170,2)</f>
        <v>949.37</v>
      </c>
      <c r="K170" s="180" t="s">
        <v>158</v>
      </c>
      <c r="L170" s="39"/>
      <c r="M170" s="185" t="s">
        <v>19</v>
      </c>
      <c r="N170" s="186" t="s">
        <v>45</v>
      </c>
      <c r="O170" s="64"/>
      <c r="P170" s="187">
        <f>O170*H170</f>
        <v>0</v>
      </c>
      <c r="Q170" s="187">
        <v>1E-3</v>
      </c>
      <c r="R170" s="187">
        <f>Q170*H170</f>
        <v>8.0455499999999999E-2</v>
      </c>
      <c r="S170" s="187">
        <v>3.1E-4</v>
      </c>
      <c r="T170" s="188">
        <f>S170*H170</f>
        <v>2.4941205000000001E-2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241</v>
      </c>
      <c r="AT170" s="189" t="s">
        <v>154</v>
      </c>
      <c r="AU170" s="189" t="s">
        <v>84</v>
      </c>
      <c r="AY170" s="17" t="s">
        <v>152</v>
      </c>
      <c r="BE170" s="190">
        <f>IF(N170="základní",J170,0)</f>
        <v>0</v>
      </c>
      <c r="BF170" s="190">
        <f>IF(N170="snížená",J170,0)</f>
        <v>949.37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949.37</v>
      </c>
      <c r="BL170" s="17" t="s">
        <v>241</v>
      </c>
      <c r="BM170" s="189" t="s">
        <v>293</v>
      </c>
    </row>
    <row r="171" spans="1:65" s="1" customFormat="1" ht="11.25" x14ac:dyDescent="0.2">
      <c r="A171" s="34"/>
      <c r="B171" s="35"/>
      <c r="C171" s="36"/>
      <c r="D171" s="191" t="s">
        <v>160</v>
      </c>
      <c r="E171" s="36"/>
      <c r="F171" s="192" t="s">
        <v>294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84</v>
      </c>
    </row>
    <row r="172" spans="1:65" s="1" customFormat="1" ht="11.25" x14ac:dyDescent="0.2">
      <c r="A172" s="34"/>
      <c r="B172" s="35"/>
      <c r="C172" s="36"/>
      <c r="D172" s="196" t="s">
        <v>162</v>
      </c>
      <c r="E172" s="36"/>
      <c r="F172" s="197" t="s">
        <v>295</v>
      </c>
      <c r="G172" s="36"/>
      <c r="H172" s="36"/>
      <c r="I172" s="193"/>
      <c r="J172" s="36"/>
      <c r="K172" s="36"/>
      <c r="L172" s="39"/>
      <c r="M172" s="194"/>
      <c r="N172" s="19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162</v>
      </c>
      <c r="AU172" s="17" t="s">
        <v>84</v>
      </c>
    </row>
    <row r="173" spans="1:65" s="1" customFormat="1" ht="21.75" customHeight="1" x14ac:dyDescent="0.2">
      <c r="A173" s="34"/>
      <c r="B173" s="35"/>
      <c r="C173" s="178" t="s">
        <v>296</v>
      </c>
      <c r="D173" s="178" t="s">
        <v>154</v>
      </c>
      <c r="E173" s="179" t="s">
        <v>297</v>
      </c>
      <c r="F173" s="180" t="s">
        <v>298</v>
      </c>
      <c r="G173" s="181" t="s">
        <v>254</v>
      </c>
      <c r="H173" s="182">
        <v>20</v>
      </c>
      <c r="I173" s="183">
        <v>29.5</v>
      </c>
      <c r="J173" s="184">
        <f>ROUND(I173*H173,2)</f>
        <v>590</v>
      </c>
      <c r="K173" s="180" t="s">
        <v>158</v>
      </c>
      <c r="L173" s="39"/>
      <c r="M173" s="185" t="s">
        <v>19</v>
      </c>
      <c r="N173" s="186" t="s">
        <v>45</v>
      </c>
      <c r="O173" s="64"/>
      <c r="P173" s="187">
        <f>O173*H173</f>
        <v>0</v>
      </c>
      <c r="Q173" s="187">
        <v>4.8000000000000001E-4</v>
      </c>
      <c r="R173" s="187">
        <f>Q173*H173</f>
        <v>9.6000000000000009E-3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241</v>
      </c>
      <c r="AT173" s="189" t="s">
        <v>154</v>
      </c>
      <c r="AU173" s="189" t="s">
        <v>84</v>
      </c>
      <c r="AY173" s="17" t="s">
        <v>152</v>
      </c>
      <c r="BE173" s="190">
        <f>IF(N173="základní",J173,0)</f>
        <v>0</v>
      </c>
      <c r="BF173" s="190">
        <f>IF(N173="snížená",J173,0)</f>
        <v>590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84</v>
      </c>
      <c r="BK173" s="190">
        <f>ROUND(I173*H173,2)</f>
        <v>590</v>
      </c>
      <c r="BL173" s="17" t="s">
        <v>241</v>
      </c>
      <c r="BM173" s="189" t="s">
        <v>299</v>
      </c>
    </row>
    <row r="174" spans="1:65" s="1" customFormat="1" ht="11.25" x14ac:dyDescent="0.2">
      <c r="A174" s="34"/>
      <c r="B174" s="35"/>
      <c r="C174" s="36"/>
      <c r="D174" s="191" t="s">
        <v>160</v>
      </c>
      <c r="E174" s="36"/>
      <c r="F174" s="192" t="s">
        <v>300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160</v>
      </c>
      <c r="AU174" s="17" t="s">
        <v>84</v>
      </c>
    </row>
    <row r="175" spans="1:65" s="1" customFormat="1" ht="11.25" x14ac:dyDescent="0.2">
      <c r="A175" s="34"/>
      <c r="B175" s="35"/>
      <c r="C175" s="36"/>
      <c r="D175" s="196" t="s">
        <v>162</v>
      </c>
      <c r="E175" s="36"/>
      <c r="F175" s="197" t="s">
        <v>301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162</v>
      </c>
      <c r="AU175" s="17" t="s">
        <v>84</v>
      </c>
    </row>
    <row r="176" spans="1:65" s="1" customFormat="1" ht="21.75" customHeight="1" x14ac:dyDescent="0.2">
      <c r="A176" s="34"/>
      <c r="B176" s="35"/>
      <c r="C176" s="178" t="s">
        <v>302</v>
      </c>
      <c r="D176" s="178" t="s">
        <v>154</v>
      </c>
      <c r="E176" s="179" t="s">
        <v>303</v>
      </c>
      <c r="F176" s="180" t="s">
        <v>304</v>
      </c>
      <c r="G176" s="181" t="s">
        <v>254</v>
      </c>
      <c r="H176" s="182">
        <v>20</v>
      </c>
      <c r="I176" s="183">
        <v>59</v>
      </c>
      <c r="J176" s="184">
        <f>ROUND(I176*H176,2)</f>
        <v>1180</v>
      </c>
      <c r="K176" s="180" t="s">
        <v>158</v>
      </c>
      <c r="L176" s="39"/>
      <c r="M176" s="185" t="s">
        <v>19</v>
      </c>
      <c r="N176" s="186" t="s">
        <v>45</v>
      </c>
      <c r="O176" s="64"/>
      <c r="P176" s="187">
        <f>O176*H176</f>
        <v>0</v>
      </c>
      <c r="Q176" s="187">
        <v>2.3999999999999998E-3</v>
      </c>
      <c r="R176" s="187">
        <f>Q176*H176</f>
        <v>4.7999999999999994E-2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241</v>
      </c>
      <c r="AT176" s="189" t="s">
        <v>154</v>
      </c>
      <c r="AU176" s="189" t="s">
        <v>84</v>
      </c>
      <c r="AY176" s="17" t="s">
        <v>152</v>
      </c>
      <c r="BE176" s="190">
        <f>IF(N176="základní",J176,0)</f>
        <v>0</v>
      </c>
      <c r="BF176" s="190">
        <f>IF(N176="snížená",J176,0)</f>
        <v>1180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84</v>
      </c>
      <c r="BK176" s="190">
        <f>ROUND(I176*H176,2)</f>
        <v>1180</v>
      </c>
      <c r="BL176" s="17" t="s">
        <v>241</v>
      </c>
      <c r="BM176" s="189" t="s">
        <v>305</v>
      </c>
    </row>
    <row r="177" spans="1:65" s="1" customFormat="1" ht="11.25" x14ac:dyDescent="0.2">
      <c r="A177" s="34"/>
      <c r="B177" s="35"/>
      <c r="C177" s="36"/>
      <c r="D177" s="191" t="s">
        <v>160</v>
      </c>
      <c r="E177" s="36"/>
      <c r="F177" s="192" t="s">
        <v>306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160</v>
      </c>
      <c r="AU177" s="17" t="s">
        <v>84</v>
      </c>
    </row>
    <row r="178" spans="1:65" s="1" customFormat="1" ht="11.25" x14ac:dyDescent="0.2">
      <c r="A178" s="34"/>
      <c r="B178" s="35"/>
      <c r="C178" s="36"/>
      <c r="D178" s="196" t="s">
        <v>162</v>
      </c>
      <c r="E178" s="36"/>
      <c r="F178" s="197" t="s">
        <v>307</v>
      </c>
      <c r="G178" s="36"/>
      <c r="H178" s="36"/>
      <c r="I178" s="193"/>
      <c r="J178" s="36"/>
      <c r="K178" s="36"/>
      <c r="L178" s="39"/>
      <c r="M178" s="194"/>
      <c r="N178" s="195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162</v>
      </c>
      <c r="AU178" s="17" t="s">
        <v>84</v>
      </c>
    </row>
    <row r="179" spans="1:65" s="1" customFormat="1" ht="21.75" customHeight="1" x14ac:dyDescent="0.2">
      <c r="A179" s="34"/>
      <c r="B179" s="35"/>
      <c r="C179" s="178" t="s">
        <v>308</v>
      </c>
      <c r="D179" s="178" t="s">
        <v>154</v>
      </c>
      <c r="E179" s="179" t="s">
        <v>309</v>
      </c>
      <c r="F179" s="180" t="s">
        <v>310</v>
      </c>
      <c r="G179" s="181" t="s">
        <v>254</v>
      </c>
      <c r="H179" s="182">
        <v>20</v>
      </c>
      <c r="I179" s="183">
        <v>94.4</v>
      </c>
      <c r="J179" s="184">
        <f>ROUND(I179*H179,2)</f>
        <v>1888</v>
      </c>
      <c r="K179" s="180" t="s">
        <v>158</v>
      </c>
      <c r="L179" s="39"/>
      <c r="M179" s="185" t="s">
        <v>19</v>
      </c>
      <c r="N179" s="186" t="s">
        <v>45</v>
      </c>
      <c r="O179" s="64"/>
      <c r="P179" s="187">
        <f>O179*H179</f>
        <v>0</v>
      </c>
      <c r="Q179" s="187">
        <v>4.7999999999999996E-3</v>
      </c>
      <c r="R179" s="187">
        <f>Q179*H179</f>
        <v>9.5999999999999988E-2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241</v>
      </c>
      <c r="AT179" s="189" t="s">
        <v>154</v>
      </c>
      <c r="AU179" s="189" t="s">
        <v>84</v>
      </c>
      <c r="AY179" s="17" t="s">
        <v>152</v>
      </c>
      <c r="BE179" s="190">
        <f>IF(N179="základní",J179,0)</f>
        <v>0</v>
      </c>
      <c r="BF179" s="190">
        <f>IF(N179="snížená",J179,0)</f>
        <v>1888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84</v>
      </c>
      <c r="BK179" s="190">
        <f>ROUND(I179*H179,2)</f>
        <v>1888</v>
      </c>
      <c r="BL179" s="17" t="s">
        <v>241</v>
      </c>
      <c r="BM179" s="189" t="s">
        <v>311</v>
      </c>
    </row>
    <row r="180" spans="1:65" s="1" customFormat="1" ht="11.25" x14ac:dyDescent="0.2">
      <c r="A180" s="34"/>
      <c r="B180" s="35"/>
      <c r="C180" s="36"/>
      <c r="D180" s="191" t="s">
        <v>160</v>
      </c>
      <c r="E180" s="36"/>
      <c r="F180" s="192" t="s">
        <v>312</v>
      </c>
      <c r="G180" s="36"/>
      <c r="H180" s="36"/>
      <c r="I180" s="193"/>
      <c r="J180" s="36"/>
      <c r="K180" s="36"/>
      <c r="L180" s="39"/>
      <c r="M180" s="194"/>
      <c r="N180" s="195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160</v>
      </c>
      <c r="AU180" s="17" t="s">
        <v>84</v>
      </c>
    </row>
    <row r="181" spans="1:65" s="1" customFormat="1" ht="11.25" x14ac:dyDescent="0.2">
      <c r="A181" s="34"/>
      <c r="B181" s="35"/>
      <c r="C181" s="36"/>
      <c r="D181" s="196" t="s">
        <v>162</v>
      </c>
      <c r="E181" s="36"/>
      <c r="F181" s="197" t="s">
        <v>313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162</v>
      </c>
      <c r="AU181" s="17" t="s">
        <v>84</v>
      </c>
    </row>
    <row r="182" spans="1:65" s="1" customFormat="1" ht="21.75" customHeight="1" x14ac:dyDescent="0.2">
      <c r="A182" s="34"/>
      <c r="B182" s="35"/>
      <c r="C182" s="178" t="s">
        <v>314</v>
      </c>
      <c r="D182" s="178" t="s">
        <v>154</v>
      </c>
      <c r="E182" s="179" t="s">
        <v>315</v>
      </c>
      <c r="F182" s="180" t="s">
        <v>316</v>
      </c>
      <c r="G182" s="181" t="s">
        <v>157</v>
      </c>
      <c r="H182" s="182">
        <v>1690.71</v>
      </c>
      <c r="I182" s="183">
        <v>11.8</v>
      </c>
      <c r="J182" s="184">
        <f>ROUND(I182*H182,2)</f>
        <v>19950.38</v>
      </c>
      <c r="K182" s="180" t="s">
        <v>158</v>
      </c>
      <c r="L182" s="39"/>
      <c r="M182" s="185" t="s">
        <v>19</v>
      </c>
      <c r="N182" s="186" t="s">
        <v>45</v>
      </c>
      <c r="O182" s="64"/>
      <c r="P182" s="187">
        <f>O182*H182</f>
        <v>0</v>
      </c>
      <c r="Q182" s="187">
        <v>2.0000000000000001E-4</v>
      </c>
      <c r="R182" s="187">
        <f>Q182*H182</f>
        <v>0.338142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241</v>
      </c>
      <c r="AT182" s="189" t="s">
        <v>154</v>
      </c>
      <c r="AU182" s="189" t="s">
        <v>84</v>
      </c>
      <c r="AY182" s="17" t="s">
        <v>152</v>
      </c>
      <c r="BE182" s="190">
        <f>IF(N182="základní",J182,0)</f>
        <v>0</v>
      </c>
      <c r="BF182" s="190">
        <f>IF(N182="snížená",J182,0)</f>
        <v>19950.38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19950.38</v>
      </c>
      <c r="BL182" s="17" t="s">
        <v>241</v>
      </c>
      <c r="BM182" s="189" t="s">
        <v>317</v>
      </c>
    </row>
    <row r="183" spans="1:65" s="1" customFormat="1" ht="11.25" x14ac:dyDescent="0.2">
      <c r="A183" s="34"/>
      <c r="B183" s="35"/>
      <c r="C183" s="36"/>
      <c r="D183" s="191" t="s">
        <v>160</v>
      </c>
      <c r="E183" s="36"/>
      <c r="F183" s="192" t="s">
        <v>318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84</v>
      </c>
    </row>
    <row r="184" spans="1:65" s="1" customFormat="1" ht="11.25" x14ac:dyDescent="0.2">
      <c r="A184" s="34"/>
      <c r="B184" s="35"/>
      <c r="C184" s="36"/>
      <c r="D184" s="196" t="s">
        <v>162</v>
      </c>
      <c r="E184" s="36"/>
      <c r="F184" s="197" t="s">
        <v>319</v>
      </c>
      <c r="G184" s="36"/>
      <c r="H184" s="36"/>
      <c r="I184" s="193"/>
      <c r="J184" s="36"/>
      <c r="K184" s="36"/>
      <c r="L184" s="39"/>
      <c r="M184" s="194"/>
      <c r="N184" s="195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162</v>
      </c>
      <c r="AU184" s="17" t="s">
        <v>84</v>
      </c>
    </row>
    <row r="185" spans="1:65" s="12" customFormat="1" ht="11.25" x14ac:dyDescent="0.2">
      <c r="B185" s="198"/>
      <c r="C185" s="199"/>
      <c r="D185" s="191" t="s">
        <v>164</v>
      </c>
      <c r="E185" s="200" t="s">
        <v>19</v>
      </c>
      <c r="F185" s="201" t="s">
        <v>320</v>
      </c>
      <c r="G185" s="199"/>
      <c r="H185" s="202">
        <v>1285.2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164</v>
      </c>
      <c r="AU185" s="208" t="s">
        <v>84</v>
      </c>
      <c r="AV185" s="12" t="s">
        <v>84</v>
      </c>
      <c r="AW185" s="12" t="s">
        <v>35</v>
      </c>
      <c r="AX185" s="12" t="s">
        <v>73</v>
      </c>
      <c r="AY185" s="208" t="s">
        <v>152</v>
      </c>
    </row>
    <row r="186" spans="1:65" s="12" customFormat="1" ht="11.25" x14ac:dyDescent="0.2">
      <c r="B186" s="198"/>
      <c r="C186" s="199"/>
      <c r="D186" s="191" t="s">
        <v>164</v>
      </c>
      <c r="E186" s="200" t="s">
        <v>19</v>
      </c>
      <c r="F186" s="201" t="s">
        <v>187</v>
      </c>
      <c r="G186" s="199"/>
      <c r="H186" s="202">
        <v>405.51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164</v>
      </c>
      <c r="AU186" s="208" t="s">
        <v>84</v>
      </c>
      <c r="AV186" s="12" t="s">
        <v>84</v>
      </c>
      <c r="AW186" s="12" t="s">
        <v>35</v>
      </c>
      <c r="AX186" s="12" t="s">
        <v>73</v>
      </c>
      <c r="AY186" s="208" t="s">
        <v>152</v>
      </c>
    </row>
    <row r="187" spans="1:65" s="13" customFormat="1" ht="11.25" x14ac:dyDescent="0.2">
      <c r="B187" s="219"/>
      <c r="C187" s="220"/>
      <c r="D187" s="191" t="s">
        <v>164</v>
      </c>
      <c r="E187" s="221" t="s">
        <v>19</v>
      </c>
      <c r="F187" s="222" t="s">
        <v>321</v>
      </c>
      <c r="G187" s="220"/>
      <c r="H187" s="223">
        <v>1690.71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164</v>
      </c>
      <c r="AU187" s="229" t="s">
        <v>84</v>
      </c>
      <c r="AV187" s="13" t="s">
        <v>91</v>
      </c>
      <c r="AW187" s="13" t="s">
        <v>35</v>
      </c>
      <c r="AX187" s="13" t="s">
        <v>77</v>
      </c>
      <c r="AY187" s="229" t="s">
        <v>152</v>
      </c>
    </row>
    <row r="188" spans="1:65" s="1" customFormat="1" ht="21.75" customHeight="1" x14ac:dyDescent="0.2">
      <c r="A188" s="34"/>
      <c r="B188" s="35"/>
      <c r="C188" s="178" t="s">
        <v>322</v>
      </c>
      <c r="D188" s="178" t="s">
        <v>154</v>
      </c>
      <c r="E188" s="179" t="s">
        <v>323</v>
      </c>
      <c r="F188" s="180" t="s">
        <v>324</v>
      </c>
      <c r="G188" s="181" t="s">
        <v>157</v>
      </c>
      <c r="H188" s="182">
        <v>1690.71</v>
      </c>
      <c r="I188" s="183">
        <v>41.3</v>
      </c>
      <c r="J188" s="184">
        <f>ROUND(I188*H188,2)</f>
        <v>69826.320000000007</v>
      </c>
      <c r="K188" s="180" t="s">
        <v>158</v>
      </c>
      <c r="L188" s="39"/>
      <c r="M188" s="185" t="s">
        <v>19</v>
      </c>
      <c r="N188" s="186" t="s">
        <v>45</v>
      </c>
      <c r="O188" s="64"/>
      <c r="P188" s="187">
        <f>O188*H188</f>
        <v>0</v>
      </c>
      <c r="Q188" s="187">
        <v>2.9E-4</v>
      </c>
      <c r="R188" s="187">
        <f>Q188*H188</f>
        <v>0.49030590000000002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241</v>
      </c>
      <c r="AT188" s="189" t="s">
        <v>154</v>
      </c>
      <c r="AU188" s="189" t="s">
        <v>84</v>
      </c>
      <c r="AY188" s="17" t="s">
        <v>152</v>
      </c>
      <c r="BE188" s="190">
        <f>IF(N188="základní",J188,0)</f>
        <v>0</v>
      </c>
      <c r="BF188" s="190">
        <f>IF(N188="snížená",J188,0)</f>
        <v>69826.320000000007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69826.320000000007</v>
      </c>
      <c r="BL188" s="17" t="s">
        <v>241</v>
      </c>
      <c r="BM188" s="189" t="s">
        <v>325</v>
      </c>
    </row>
    <row r="189" spans="1:65" s="1" customFormat="1" ht="19.5" x14ac:dyDescent="0.2">
      <c r="A189" s="34"/>
      <c r="B189" s="35"/>
      <c r="C189" s="36"/>
      <c r="D189" s="191" t="s">
        <v>160</v>
      </c>
      <c r="E189" s="36"/>
      <c r="F189" s="192" t="s">
        <v>326</v>
      </c>
      <c r="G189" s="36"/>
      <c r="H189" s="36"/>
      <c r="I189" s="193"/>
      <c r="J189" s="36"/>
      <c r="K189" s="36"/>
      <c r="L189" s="39"/>
      <c r="M189" s="194"/>
      <c r="N189" s="195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160</v>
      </c>
      <c r="AU189" s="17" t="s">
        <v>84</v>
      </c>
    </row>
    <row r="190" spans="1:65" s="1" customFormat="1" ht="11.25" x14ac:dyDescent="0.2">
      <c r="A190" s="34"/>
      <c r="B190" s="35"/>
      <c r="C190" s="36"/>
      <c r="D190" s="196" t="s">
        <v>162</v>
      </c>
      <c r="E190" s="36"/>
      <c r="F190" s="197" t="s">
        <v>327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162</v>
      </c>
      <c r="AU190" s="17" t="s">
        <v>84</v>
      </c>
    </row>
    <row r="191" spans="1:65" s="12" customFormat="1" ht="11.25" x14ac:dyDescent="0.2">
      <c r="B191" s="198"/>
      <c r="C191" s="199"/>
      <c r="D191" s="191" t="s">
        <v>164</v>
      </c>
      <c r="E191" s="200" t="s">
        <v>19</v>
      </c>
      <c r="F191" s="201" t="s">
        <v>320</v>
      </c>
      <c r="G191" s="199"/>
      <c r="H191" s="202">
        <v>1285.2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164</v>
      </c>
      <c r="AU191" s="208" t="s">
        <v>84</v>
      </c>
      <c r="AV191" s="12" t="s">
        <v>84</v>
      </c>
      <c r="AW191" s="12" t="s">
        <v>35</v>
      </c>
      <c r="AX191" s="12" t="s">
        <v>73</v>
      </c>
      <c r="AY191" s="208" t="s">
        <v>152</v>
      </c>
    </row>
    <row r="192" spans="1:65" s="12" customFormat="1" ht="11.25" x14ac:dyDescent="0.2">
      <c r="B192" s="198"/>
      <c r="C192" s="199"/>
      <c r="D192" s="191" t="s">
        <v>164</v>
      </c>
      <c r="E192" s="200" t="s">
        <v>19</v>
      </c>
      <c r="F192" s="201" t="s">
        <v>187</v>
      </c>
      <c r="G192" s="199"/>
      <c r="H192" s="202">
        <v>405.51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164</v>
      </c>
      <c r="AU192" s="208" t="s">
        <v>84</v>
      </c>
      <c r="AV192" s="12" t="s">
        <v>84</v>
      </c>
      <c r="AW192" s="12" t="s">
        <v>35</v>
      </c>
      <c r="AX192" s="12" t="s">
        <v>73</v>
      </c>
      <c r="AY192" s="208" t="s">
        <v>152</v>
      </c>
    </row>
    <row r="193" spans="1:65" s="13" customFormat="1" ht="11.25" x14ac:dyDescent="0.2">
      <c r="B193" s="219"/>
      <c r="C193" s="220"/>
      <c r="D193" s="191" t="s">
        <v>164</v>
      </c>
      <c r="E193" s="221" t="s">
        <v>19</v>
      </c>
      <c r="F193" s="222" t="s">
        <v>321</v>
      </c>
      <c r="G193" s="220"/>
      <c r="H193" s="223">
        <v>1690.71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164</v>
      </c>
      <c r="AU193" s="229" t="s">
        <v>84</v>
      </c>
      <c r="AV193" s="13" t="s">
        <v>91</v>
      </c>
      <c r="AW193" s="13" t="s">
        <v>35</v>
      </c>
      <c r="AX193" s="13" t="s">
        <v>77</v>
      </c>
      <c r="AY193" s="229" t="s">
        <v>152</v>
      </c>
    </row>
    <row r="194" spans="1:65" s="11" customFormat="1" ht="22.9" customHeight="1" x14ac:dyDescent="0.2">
      <c r="B194" s="162"/>
      <c r="C194" s="163"/>
      <c r="D194" s="164" t="s">
        <v>72</v>
      </c>
      <c r="E194" s="176" t="s">
        <v>328</v>
      </c>
      <c r="F194" s="176" t="s">
        <v>329</v>
      </c>
      <c r="G194" s="163"/>
      <c r="H194" s="163"/>
      <c r="I194" s="166"/>
      <c r="J194" s="177">
        <f>BK194</f>
        <v>5782</v>
      </c>
      <c r="K194" s="163"/>
      <c r="L194" s="168"/>
      <c r="M194" s="169"/>
      <c r="N194" s="170"/>
      <c r="O194" s="170"/>
      <c r="P194" s="171">
        <f>SUM(P195:P196)</f>
        <v>0</v>
      </c>
      <c r="Q194" s="170"/>
      <c r="R194" s="171">
        <f>SUM(R195:R196)</f>
        <v>0</v>
      </c>
      <c r="S194" s="170"/>
      <c r="T194" s="172">
        <f>SUM(T195:T196)</f>
        <v>0</v>
      </c>
      <c r="AR194" s="173" t="s">
        <v>84</v>
      </c>
      <c r="AT194" s="174" t="s">
        <v>72</v>
      </c>
      <c r="AU194" s="174" t="s">
        <v>77</v>
      </c>
      <c r="AY194" s="173" t="s">
        <v>152</v>
      </c>
      <c r="BK194" s="175">
        <f>SUM(BK195:BK196)</f>
        <v>5782</v>
      </c>
    </row>
    <row r="195" spans="1:65" s="1" customFormat="1" ht="16.5" customHeight="1" x14ac:dyDescent="0.2">
      <c r="A195" s="34"/>
      <c r="B195" s="35"/>
      <c r="C195" s="178" t="s">
        <v>330</v>
      </c>
      <c r="D195" s="178" t="s">
        <v>154</v>
      </c>
      <c r="E195" s="179" t="s">
        <v>331</v>
      </c>
      <c r="F195" s="180" t="s">
        <v>332</v>
      </c>
      <c r="G195" s="181" t="s">
        <v>281</v>
      </c>
      <c r="H195" s="182">
        <v>14</v>
      </c>
      <c r="I195" s="183">
        <v>413</v>
      </c>
      <c r="J195" s="184">
        <f>ROUND(I195*H195,2)</f>
        <v>5782</v>
      </c>
      <c r="K195" s="180" t="s">
        <v>19</v>
      </c>
      <c r="L195" s="39"/>
      <c r="M195" s="185" t="s">
        <v>19</v>
      </c>
      <c r="N195" s="186" t="s">
        <v>45</v>
      </c>
      <c r="O195" s="64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241</v>
      </c>
      <c r="AT195" s="189" t="s">
        <v>154</v>
      </c>
      <c r="AU195" s="189" t="s">
        <v>84</v>
      </c>
      <c r="AY195" s="17" t="s">
        <v>152</v>
      </c>
      <c r="BE195" s="190">
        <f>IF(N195="základní",J195,0)</f>
        <v>0</v>
      </c>
      <c r="BF195" s="190">
        <f>IF(N195="snížená",J195,0)</f>
        <v>5782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84</v>
      </c>
      <c r="BK195" s="190">
        <f>ROUND(I195*H195,2)</f>
        <v>5782</v>
      </c>
      <c r="BL195" s="17" t="s">
        <v>241</v>
      </c>
      <c r="BM195" s="189" t="s">
        <v>333</v>
      </c>
    </row>
    <row r="196" spans="1:65" s="1" customFormat="1" ht="11.25" x14ac:dyDescent="0.2">
      <c r="A196" s="34"/>
      <c r="B196" s="35"/>
      <c r="C196" s="36"/>
      <c r="D196" s="191" t="s">
        <v>160</v>
      </c>
      <c r="E196" s="36"/>
      <c r="F196" s="192" t="s">
        <v>334</v>
      </c>
      <c r="G196" s="36"/>
      <c r="H196" s="36"/>
      <c r="I196" s="193"/>
      <c r="J196" s="36"/>
      <c r="K196" s="36"/>
      <c r="L196" s="39"/>
      <c r="M196" s="194"/>
      <c r="N196" s="195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160</v>
      </c>
      <c r="AU196" s="17" t="s">
        <v>84</v>
      </c>
    </row>
    <row r="197" spans="1:65" s="11" customFormat="1" ht="25.9" customHeight="1" x14ac:dyDescent="0.2">
      <c r="B197" s="162"/>
      <c r="C197" s="163"/>
      <c r="D197" s="164" t="s">
        <v>72</v>
      </c>
      <c r="E197" s="165" t="s">
        <v>335</v>
      </c>
      <c r="F197" s="165" t="s">
        <v>336</v>
      </c>
      <c r="G197" s="163"/>
      <c r="H197" s="163"/>
      <c r="I197" s="166"/>
      <c r="J197" s="167">
        <f>BK197</f>
        <v>7080</v>
      </c>
      <c r="K197" s="163"/>
      <c r="L197" s="168"/>
      <c r="M197" s="169"/>
      <c r="N197" s="170"/>
      <c r="O197" s="170"/>
      <c r="P197" s="171">
        <f>P198+P202</f>
        <v>0</v>
      </c>
      <c r="Q197" s="170"/>
      <c r="R197" s="171">
        <f>R198+R202</f>
        <v>0</v>
      </c>
      <c r="S197" s="170"/>
      <c r="T197" s="172">
        <f>T198+T202</f>
        <v>0</v>
      </c>
      <c r="AR197" s="173" t="s">
        <v>94</v>
      </c>
      <c r="AT197" s="174" t="s">
        <v>72</v>
      </c>
      <c r="AU197" s="174" t="s">
        <v>73</v>
      </c>
      <c r="AY197" s="173" t="s">
        <v>152</v>
      </c>
      <c r="BK197" s="175">
        <f>BK198+BK202</f>
        <v>7080</v>
      </c>
    </row>
    <row r="198" spans="1:65" s="11" customFormat="1" ht="22.9" customHeight="1" x14ac:dyDescent="0.2">
      <c r="B198" s="162"/>
      <c r="C198" s="163"/>
      <c r="D198" s="164" t="s">
        <v>72</v>
      </c>
      <c r="E198" s="176" t="s">
        <v>337</v>
      </c>
      <c r="F198" s="176" t="s">
        <v>338</v>
      </c>
      <c r="G198" s="163"/>
      <c r="H198" s="163"/>
      <c r="I198" s="166"/>
      <c r="J198" s="177">
        <f>BK198</f>
        <v>4720</v>
      </c>
      <c r="K198" s="163"/>
      <c r="L198" s="168"/>
      <c r="M198" s="169"/>
      <c r="N198" s="170"/>
      <c r="O198" s="170"/>
      <c r="P198" s="171">
        <f>SUM(P199:P201)</f>
        <v>0</v>
      </c>
      <c r="Q198" s="170"/>
      <c r="R198" s="171">
        <f>SUM(R199:R201)</f>
        <v>0</v>
      </c>
      <c r="S198" s="170"/>
      <c r="T198" s="172">
        <f>SUM(T199:T201)</f>
        <v>0</v>
      </c>
      <c r="AR198" s="173" t="s">
        <v>94</v>
      </c>
      <c r="AT198" s="174" t="s">
        <v>72</v>
      </c>
      <c r="AU198" s="174" t="s">
        <v>77</v>
      </c>
      <c r="AY198" s="173" t="s">
        <v>152</v>
      </c>
      <c r="BK198" s="175">
        <f>SUM(BK199:BK201)</f>
        <v>4720</v>
      </c>
    </row>
    <row r="199" spans="1:65" s="1" customFormat="1" ht="16.5" customHeight="1" x14ac:dyDescent="0.2">
      <c r="A199" s="34"/>
      <c r="B199" s="35"/>
      <c r="C199" s="178" t="s">
        <v>339</v>
      </c>
      <c r="D199" s="178" t="s">
        <v>154</v>
      </c>
      <c r="E199" s="179" t="s">
        <v>340</v>
      </c>
      <c r="F199" s="180" t="s">
        <v>341</v>
      </c>
      <c r="G199" s="181" t="s">
        <v>342</v>
      </c>
      <c r="H199" s="182">
        <v>1</v>
      </c>
      <c r="I199" s="183">
        <v>4720</v>
      </c>
      <c r="J199" s="184">
        <f>ROUND(I199*H199,2)</f>
        <v>4720</v>
      </c>
      <c r="K199" s="180" t="s">
        <v>158</v>
      </c>
      <c r="L199" s="39"/>
      <c r="M199" s="185" t="s">
        <v>19</v>
      </c>
      <c r="N199" s="186" t="s">
        <v>45</v>
      </c>
      <c r="O199" s="64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343</v>
      </c>
      <c r="AT199" s="189" t="s">
        <v>154</v>
      </c>
      <c r="AU199" s="189" t="s">
        <v>84</v>
      </c>
      <c r="AY199" s="17" t="s">
        <v>152</v>
      </c>
      <c r="BE199" s="190">
        <f>IF(N199="základní",J199,0)</f>
        <v>0</v>
      </c>
      <c r="BF199" s="190">
        <f>IF(N199="snížená",J199,0)</f>
        <v>4720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84</v>
      </c>
      <c r="BK199" s="190">
        <f>ROUND(I199*H199,2)</f>
        <v>4720</v>
      </c>
      <c r="BL199" s="17" t="s">
        <v>343</v>
      </c>
      <c r="BM199" s="189" t="s">
        <v>344</v>
      </c>
    </row>
    <row r="200" spans="1:65" s="1" customFormat="1" ht="11.25" x14ac:dyDescent="0.2">
      <c r="A200" s="34"/>
      <c r="B200" s="35"/>
      <c r="C200" s="36"/>
      <c r="D200" s="191" t="s">
        <v>160</v>
      </c>
      <c r="E200" s="36"/>
      <c r="F200" s="192" t="s">
        <v>341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160</v>
      </c>
      <c r="AU200" s="17" t="s">
        <v>84</v>
      </c>
    </row>
    <row r="201" spans="1:65" s="1" customFormat="1" ht="11.25" x14ac:dyDescent="0.2">
      <c r="A201" s="34"/>
      <c r="B201" s="35"/>
      <c r="C201" s="36"/>
      <c r="D201" s="196" t="s">
        <v>162</v>
      </c>
      <c r="E201" s="36"/>
      <c r="F201" s="197" t="s">
        <v>345</v>
      </c>
      <c r="G201" s="36"/>
      <c r="H201" s="36"/>
      <c r="I201" s="193"/>
      <c r="J201" s="36"/>
      <c r="K201" s="36"/>
      <c r="L201" s="39"/>
      <c r="M201" s="194"/>
      <c r="N201" s="195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162</v>
      </c>
      <c r="AU201" s="17" t="s">
        <v>84</v>
      </c>
    </row>
    <row r="202" spans="1:65" s="11" customFormat="1" ht="22.9" customHeight="1" x14ac:dyDescent="0.2">
      <c r="B202" s="162"/>
      <c r="C202" s="163"/>
      <c r="D202" s="164" t="s">
        <v>72</v>
      </c>
      <c r="E202" s="176" t="s">
        <v>346</v>
      </c>
      <c r="F202" s="176" t="s">
        <v>347</v>
      </c>
      <c r="G202" s="163"/>
      <c r="H202" s="163"/>
      <c r="I202" s="166"/>
      <c r="J202" s="177">
        <f>BK202</f>
        <v>2360</v>
      </c>
      <c r="K202" s="163"/>
      <c r="L202" s="168"/>
      <c r="M202" s="169"/>
      <c r="N202" s="170"/>
      <c r="O202" s="170"/>
      <c r="P202" s="171">
        <f>SUM(P203:P205)</f>
        <v>0</v>
      </c>
      <c r="Q202" s="170"/>
      <c r="R202" s="171">
        <f>SUM(R203:R205)</f>
        <v>0</v>
      </c>
      <c r="S202" s="170"/>
      <c r="T202" s="172">
        <f>SUM(T203:T205)</f>
        <v>0</v>
      </c>
      <c r="AR202" s="173" t="s">
        <v>94</v>
      </c>
      <c r="AT202" s="174" t="s">
        <v>72</v>
      </c>
      <c r="AU202" s="174" t="s">
        <v>77</v>
      </c>
      <c r="AY202" s="173" t="s">
        <v>152</v>
      </c>
      <c r="BK202" s="175">
        <f>SUM(BK203:BK205)</f>
        <v>2360</v>
      </c>
    </row>
    <row r="203" spans="1:65" s="1" customFormat="1" ht="16.5" customHeight="1" x14ac:dyDescent="0.2">
      <c r="A203" s="34"/>
      <c r="B203" s="35"/>
      <c r="C203" s="178" t="s">
        <v>348</v>
      </c>
      <c r="D203" s="178" t="s">
        <v>154</v>
      </c>
      <c r="E203" s="179" t="s">
        <v>349</v>
      </c>
      <c r="F203" s="180" t="s">
        <v>350</v>
      </c>
      <c r="G203" s="181" t="s">
        <v>342</v>
      </c>
      <c r="H203" s="182">
        <v>1</v>
      </c>
      <c r="I203" s="183">
        <v>2360</v>
      </c>
      <c r="J203" s="184">
        <f>ROUND(I203*H203,2)</f>
        <v>2360</v>
      </c>
      <c r="K203" s="180" t="s">
        <v>158</v>
      </c>
      <c r="L203" s="39"/>
      <c r="M203" s="185" t="s">
        <v>19</v>
      </c>
      <c r="N203" s="186" t="s">
        <v>45</v>
      </c>
      <c r="O203" s="64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343</v>
      </c>
      <c r="AT203" s="189" t="s">
        <v>154</v>
      </c>
      <c r="AU203" s="189" t="s">
        <v>84</v>
      </c>
      <c r="AY203" s="17" t="s">
        <v>152</v>
      </c>
      <c r="BE203" s="190">
        <f>IF(N203="základní",J203,0)</f>
        <v>0</v>
      </c>
      <c r="BF203" s="190">
        <f>IF(N203="snížená",J203,0)</f>
        <v>2360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2360</v>
      </c>
      <c r="BL203" s="17" t="s">
        <v>343</v>
      </c>
      <c r="BM203" s="189" t="s">
        <v>351</v>
      </c>
    </row>
    <row r="204" spans="1:65" s="1" customFormat="1" ht="11.25" x14ac:dyDescent="0.2">
      <c r="A204" s="34"/>
      <c r="B204" s="35"/>
      <c r="C204" s="36"/>
      <c r="D204" s="191" t="s">
        <v>160</v>
      </c>
      <c r="E204" s="36"/>
      <c r="F204" s="192" t="s">
        <v>350</v>
      </c>
      <c r="G204" s="36"/>
      <c r="H204" s="36"/>
      <c r="I204" s="193"/>
      <c r="J204" s="36"/>
      <c r="K204" s="36"/>
      <c r="L204" s="39"/>
      <c r="M204" s="194"/>
      <c r="N204" s="19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84</v>
      </c>
    </row>
    <row r="205" spans="1:65" s="1" customFormat="1" ht="11.25" x14ac:dyDescent="0.2">
      <c r="A205" s="34"/>
      <c r="B205" s="35"/>
      <c r="C205" s="36"/>
      <c r="D205" s="196" t="s">
        <v>162</v>
      </c>
      <c r="E205" s="36"/>
      <c r="F205" s="197" t="s">
        <v>352</v>
      </c>
      <c r="G205" s="36"/>
      <c r="H205" s="36"/>
      <c r="I205" s="193"/>
      <c r="J205" s="36"/>
      <c r="K205" s="36"/>
      <c r="L205" s="39"/>
      <c r="M205" s="230"/>
      <c r="N205" s="231"/>
      <c r="O205" s="232"/>
      <c r="P205" s="232"/>
      <c r="Q205" s="232"/>
      <c r="R205" s="232"/>
      <c r="S205" s="232"/>
      <c r="T205" s="233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162</v>
      </c>
      <c r="AU205" s="17" t="s">
        <v>84</v>
      </c>
    </row>
    <row r="206" spans="1:65" s="1" customFormat="1" ht="6.95" customHeight="1" x14ac:dyDescent="0.2">
      <c r="A206" s="34"/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39"/>
      <c r="M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</sheetData>
  <sheetProtection password="CC35" sheet="1" objects="1" scenarios="1" formatColumns="0" formatRows="0" autoFilter="0"/>
  <autoFilter ref="C97:K205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/>
    <hyperlink ref="F107" r:id="rId2"/>
    <hyperlink ref="F110" r:id="rId3"/>
    <hyperlink ref="F113" r:id="rId4"/>
    <hyperlink ref="F117" r:id="rId5"/>
    <hyperlink ref="F122" r:id="rId6"/>
    <hyperlink ref="F126" r:id="rId7"/>
    <hyperlink ref="F131" r:id="rId8"/>
    <hyperlink ref="F134" r:id="rId9"/>
    <hyperlink ref="F137" r:id="rId10"/>
    <hyperlink ref="F140" r:id="rId11"/>
    <hyperlink ref="F143" r:id="rId12"/>
    <hyperlink ref="F146" r:id="rId13"/>
    <hyperlink ref="F150" r:id="rId14"/>
    <hyperlink ref="F155" r:id="rId15"/>
    <hyperlink ref="F160" r:id="rId16"/>
    <hyperlink ref="F163" r:id="rId17"/>
    <hyperlink ref="F172" r:id="rId18"/>
    <hyperlink ref="F175" r:id="rId19"/>
    <hyperlink ref="F178" r:id="rId20"/>
    <hyperlink ref="F181" r:id="rId21"/>
    <hyperlink ref="F184" r:id="rId22"/>
    <hyperlink ref="F190" r:id="rId23"/>
    <hyperlink ref="F201" r:id="rId24"/>
    <hyperlink ref="F205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87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117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353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ROUND(J102, 2)</f>
        <v>802435.67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ROUND((SUM(BE102:BE295)),  2)</f>
        <v>0</v>
      </c>
      <c r="G35" s="34"/>
      <c r="H35" s="34"/>
      <c r="I35" s="124">
        <v>0.21</v>
      </c>
      <c r="J35" s="123">
        <f>ROUND(((SUM(BE102:BE295))*I35),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ROUND((SUM(BF102:BF295)),  2)</f>
        <v>802435.67</v>
      </c>
      <c r="G36" s="34"/>
      <c r="H36" s="34"/>
      <c r="I36" s="124">
        <v>0.15</v>
      </c>
      <c r="J36" s="123">
        <f>ROUND(((SUM(BF102:BF295))*I36),  2)</f>
        <v>120365.35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ROUND((SUM(BG102:BG295)),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ROUND((SUM(BH102:BH295)),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ROUND((SUM(BI102:BI295)),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922801.02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117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2 - 2NP stavební část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>Ostrava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J102</f>
        <v>802435.67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124</v>
      </c>
      <c r="E64" s="143"/>
      <c r="F64" s="143"/>
      <c r="G64" s="143"/>
      <c r="H64" s="143"/>
      <c r="I64" s="143"/>
      <c r="J64" s="144">
        <f>J103</f>
        <v>196637.37000000002</v>
      </c>
      <c r="K64" s="141"/>
      <c r="L64" s="145"/>
    </row>
    <row r="65" spans="2:12" s="9" customFormat="1" ht="19.899999999999999" customHeight="1" x14ac:dyDescent="0.2">
      <c r="B65" s="146"/>
      <c r="C65" s="97"/>
      <c r="D65" s="147" t="s">
        <v>125</v>
      </c>
      <c r="E65" s="148"/>
      <c r="F65" s="148"/>
      <c r="G65" s="148"/>
      <c r="H65" s="148"/>
      <c r="I65" s="148"/>
      <c r="J65" s="149">
        <f>J104</f>
        <v>91644.07</v>
      </c>
      <c r="K65" s="97"/>
      <c r="L65" s="150"/>
    </row>
    <row r="66" spans="2:12" s="9" customFormat="1" ht="19.899999999999999" customHeight="1" x14ac:dyDescent="0.2">
      <c r="B66" s="146"/>
      <c r="C66" s="97"/>
      <c r="D66" s="147" t="s">
        <v>126</v>
      </c>
      <c r="E66" s="148"/>
      <c r="F66" s="148"/>
      <c r="G66" s="148"/>
      <c r="H66" s="148"/>
      <c r="I66" s="148"/>
      <c r="J66" s="149">
        <f>J122</f>
        <v>72835.97</v>
      </c>
      <c r="K66" s="97"/>
      <c r="L66" s="150"/>
    </row>
    <row r="67" spans="2:12" s="9" customFormat="1" ht="19.899999999999999" customHeight="1" x14ac:dyDescent="0.2">
      <c r="B67" s="146"/>
      <c r="C67" s="97"/>
      <c r="D67" s="147" t="s">
        <v>127</v>
      </c>
      <c r="E67" s="148"/>
      <c r="F67" s="148"/>
      <c r="G67" s="148"/>
      <c r="H67" s="148"/>
      <c r="I67" s="148"/>
      <c r="J67" s="149">
        <f>J134</f>
        <v>30071.32</v>
      </c>
      <c r="K67" s="97"/>
      <c r="L67" s="150"/>
    </row>
    <row r="68" spans="2:12" s="9" customFormat="1" ht="19.899999999999999" customHeight="1" x14ac:dyDescent="0.2">
      <c r="B68" s="146"/>
      <c r="C68" s="97"/>
      <c r="D68" s="147" t="s">
        <v>128</v>
      </c>
      <c r="E68" s="148"/>
      <c r="F68" s="148"/>
      <c r="G68" s="148"/>
      <c r="H68" s="148"/>
      <c r="I68" s="148"/>
      <c r="J68" s="149">
        <f>J153</f>
        <v>2086.0100000000002</v>
      </c>
      <c r="K68" s="97"/>
      <c r="L68" s="150"/>
    </row>
    <row r="69" spans="2:12" s="8" customFormat="1" ht="24.95" customHeight="1" x14ac:dyDescent="0.2">
      <c r="B69" s="140"/>
      <c r="C69" s="141"/>
      <c r="D69" s="142" t="s">
        <v>129</v>
      </c>
      <c r="E69" s="143"/>
      <c r="F69" s="143"/>
      <c r="G69" s="143"/>
      <c r="H69" s="143"/>
      <c r="I69" s="143"/>
      <c r="J69" s="144">
        <f>J157</f>
        <v>598718.30000000005</v>
      </c>
      <c r="K69" s="141"/>
      <c r="L69" s="145"/>
    </row>
    <row r="70" spans="2:12" s="9" customFormat="1" ht="19.899999999999999" customHeight="1" x14ac:dyDescent="0.2">
      <c r="B70" s="146"/>
      <c r="C70" s="97"/>
      <c r="D70" s="147" t="s">
        <v>354</v>
      </c>
      <c r="E70" s="148"/>
      <c r="F70" s="148"/>
      <c r="G70" s="148"/>
      <c r="H70" s="148"/>
      <c r="I70" s="148"/>
      <c r="J70" s="149">
        <f>J158</f>
        <v>15222</v>
      </c>
      <c r="K70" s="97"/>
      <c r="L70" s="150"/>
    </row>
    <row r="71" spans="2:12" s="9" customFormat="1" ht="19.899999999999999" customHeight="1" x14ac:dyDescent="0.2">
      <c r="B71" s="146"/>
      <c r="C71" s="97"/>
      <c r="D71" s="147" t="s">
        <v>130</v>
      </c>
      <c r="E71" s="148"/>
      <c r="F71" s="148"/>
      <c r="G71" s="148"/>
      <c r="H71" s="148"/>
      <c r="I71" s="148"/>
      <c r="J71" s="149">
        <f>J164</f>
        <v>33984</v>
      </c>
      <c r="K71" s="97"/>
      <c r="L71" s="150"/>
    </row>
    <row r="72" spans="2:12" s="9" customFormat="1" ht="19.899999999999999" customHeight="1" x14ac:dyDescent="0.2">
      <c r="B72" s="146"/>
      <c r="C72" s="97"/>
      <c r="D72" s="147" t="s">
        <v>355</v>
      </c>
      <c r="E72" s="148"/>
      <c r="F72" s="148"/>
      <c r="G72" s="148"/>
      <c r="H72" s="148"/>
      <c r="I72" s="148"/>
      <c r="J72" s="149">
        <f>J176</f>
        <v>33260.99</v>
      </c>
      <c r="K72" s="97"/>
      <c r="L72" s="150"/>
    </row>
    <row r="73" spans="2:12" s="9" customFormat="1" ht="19.899999999999999" customHeight="1" x14ac:dyDescent="0.2">
      <c r="B73" s="146"/>
      <c r="C73" s="97"/>
      <c r="D73" s="147" t="s">
        <v>356</v>
      </c>
      <c r="E73" s="148"/>
      <c r="F73" s="148"/>
      <c r="G73" s="148"/>
      <c r="H73" s="148"/>
      <c r="I73" s="148"/>
      <c r="J73" s="149">
        <f>J198</f>
        <v>34619.43</v>
      </c>
      <c r="K73" s="97"/>
      <c r="L73" s="150"/>
    </row>
    <row r="74" spans="2:12" s="9" customFormat="1" ht="19.899999999999999" customHeight="1" x14ac:dyDescent="0.2">
      <c r="B74" s="146"/>
      <c r="C74" s="97"/>
      <c r="D74" s="147" t="s">
        <v>357</v>
      </c>
      <c r="E74" s="148"/>
      <c r="F74" s="148"/>
      <c r="G74" s="148"/>
      <c r="H74" s="148"/>
      <c r="I74" s="148"/>
      <c r="J74" s="149">
        <f>J224</f>
        <v>51115.649999999994</v>
      </c>
      <c r="K74" s="97"/>
      <c r="L74" s="150"/>
    </row>
    <row r="75" spans="2:12" s="9" customFormat="1" ht="19.899999999999999" customHeight="1" x14ac:dyDescent="0.2">
      <c r="B75" s="146"/>
      <c r="C75" s="97"/>
      <c r="D75" s="147" t="s">
        <v>131</v>
      </c>
      <c r="E75" s="148"/>
      <c r="F75" s="148"/>
      <c r="G75" s="148"/>
      <c r="H75" s="148"/>
      <c r="I75" s="148"/>
      <c r="J75" s="149">
        <f>J247</f>
        <v>45902</v>
      </c>
      <c r="K75" s="97"/>
      <c r="L75" s="150"/>
    </row>
    <row r="76" spans="2:12" s="9" customFormat="1" ht="19.899999999999999" customHeight="1" x14ac:dyDescent="0.2">
      <c r="B76" s="146"/>
      <c r="C76" s="97"/>
      <c r="D76" s="147" t="s">
        <v>132</v>
      </c>
      <c r="E76" s="148"/>
      <c r="F76" s="148"/>
      <c r="G76" s="148"/>
      <c r="H76" s="148"/>
      <c r="I76" s="148"/>
      <c r="J76" s="149">
        <f>J252</f>
        <v>369746.23000000004</v>
      </c>
      <c r="K76" s="97"/>
      <c r="L76" s="150"/>
    </row>
    <row r="77" spans="2:12" s="9" customFormat="1" ht="19.899999999999999" customHeight="1" x14ac:dyDescent="0.2">
      <c r="B77" s="146"/>
      <c r="C77" s="97"/>
      <c r="D77" s="147" t="s">
        <v>133</v>
      </c>
      <c r="E77" s="148"/>
      <c r="F77" s="148"/>
      <c r="G77" s="148"/>
      <c r="H77" s="148"/>
      <c r="I77" s="148"/>
      <c r="J77" s="149">
        <f>J284</f>
        <v>14868</v>
      </c>
      <c r="K77" s="97"/>
      <c r="L77" s="150"/>
    </row>
    <row r="78" spans="2:12" s="8" customFormat="1" ht="24.95" customHeight="1" x14ac:dyDescent="0.2">
      <c r="B78" s="140"/>
      <c r="C78" s="141"/>
      <c r="D78" s="142" t="s">
        <v>134</v>
      </c>
      <c r="E78" s="143"/>
      <c r="F78" s="143"/>
      <c r="G78" s="143"/>
      <c r="H78" s="143"/>
      <c r="I78" s="143"/>
      <c r="J78" s="144">
        <f>J287</f>
        <v>7080</v>
      </c>
      <c r="K78" s="141"/>
      <c r="L78" s="145"/>
    </row>
    <row r="79" spans="2:12" s="9" customFormat="1" ht="19.899999999999999" customHeight="1" x14ac:dyDescent="0.2">
      <c r="B79" s="146"/>
      <c r="C79" s="97"/>
      <c r="D79" s="147" t="s">
        <v>135</v>
      </c>
      <c r="E79" s="148"/>
      <c r="F79" s="148"/>
      <c r="G79" s="148"/>
      <c r="H79" s="148"/>
      <c r="I79" s="148"/>
      <c r="J79" s="149">
        <f>J288</f>
        <v>4720</v>
      </c>
      <c r="K79" s="97"/>
      <c r="L79" s="150"/>
    </row>
    <row r="80" spans="2:12" s="9" customFormat="1" ht="19.899999999999999" customHeight="1" x14ac:dyDescent="0.2">
      <c r="B80" s="146"/>
      <c r="C80" s="97"/>
      <c r="D80" s="147" t="s">
        <v>136</v>
      </c>
      <c r="E80" s="148"/>
      <c r="F80" s="148"/>
      <c r="G80" s="148"/>
      <c r="H80" s="148"/>
      <c r="I80" s="148"/>
      <c r="J80" s="149">
        <f>J292</f>
        <v>2360</v>
      </c>
      <c r="K80" s="97"/>
      <c r="L80" s="150"/>
    </row>
    <row r="81" spans="1:31" s="1" customFormat="1" ht="21.75" customHeight="1" x14ac:dyDescent="0.2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1" customFormat="1" ht="6.95" customHeight="1" x14ac:dyDescent="0.2">
      <c r="A82" s="34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1" customFormat="1" ht="6.95" customHeight="1" x14ac:dyDescent="0.2">
      <c r="A86" s="34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24.95" customHeight="1" x14ac:dyDescent="0.2">
      <c r="A87" s="34"/>
      <c r="B87" s="35"/>
      <c r="C87" s="23" t="s">
        <v>137</v>
      </c>
      <c r="D87" s="36"/>
      <c r="E87" s="36"/>
      <c r="F87" s="36"/>
      <c r="G87" s="36"/>
      <c r="H87" s="3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12" customHeight="1" x14ac:dyDescent="0.2">
      <c r="A89" s="34"/>
      <c r="B89" s="35"/>
      <c r="C89" s="29" t="s">
        <v>16</v>
      </c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1" customFormat="1" ht="16.5" customHeight="1" x14ac:dyDescent="0.2">
      <c r="A90" s="34"/>
      <c r="B90" s="35"/>
      <c r="C90" s="36"/>
      <c r="D90" s="36"/>
      <c r="E90" s="379" t="str">
        <f>E7</f>
        <v>Čtyřlístek- udržovací práce DBS</v>
      </c>
      <c r="F90" s="380"/>
      <c r="G90" s="380"/>
      <c r="H90" s="380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ht="12" customHeight="1" x14ac:dyDescent="0.2">
      <c r="B91" s="21"/>
      <c r="C91" s="29" t="s">
        <v>116</v>
      </c>
      <c r="D91" s="22"/>
      <c r="E91" s="22"/>
      <c r="F91" s="22"/>
      <c r="G91" s="22"/>
      <c r="H91" s="22"/>
      <c r="I91" s="22"/>
      <c r="J91" s="22"/>
      <c r="K91" s="22"/>
      <c r="L91" s="20"/>
    </row>
    <row r="92" spans="1:31" s="1" customFormat="1" ht="16.5" customHeight="1" x14ac:dyDescent="0.2">
      <c r="A92" s="34"/>
      <c r="B92" s="35"/>
      <c r="C92" s="36"/>
      <c r="D92" s="36"/>
      <c r="E92" s="379" t="s">
        <v>117</v>
      </c>
      <c r="F92" s="381"/>
      <c r="G92" s="381"/>
      <c r="H92" s="381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1" customFormat="1" ht="12" customHeight="1" x14ac:dyDescent="0.2">
      <c r="A93" s="34"/>
      <c r="B93" s="35"/>
      <c r="C93" s="29" t="s">
        <v>118</v>
      </c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6.5" customHeight="1" x14ac:dyDescent="0.2">
      <c r="A94" s="34"/>
      <c r="B94" s="35"/>
      <c r="C94" s="36"/>
      <c r="D94" s="36"/>
      <c r="E94" s="349" t="str">
        <f>E11</f>
        <v>2 - 2NP stavební část</v>
      </c>
      <c r="F94" s="381"/>
      <c r="G94" s="381"/>
      <c r="H94" s="381"/>
      <c r="I94" s="36"/>
      <c r="J94" s="36"/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6.9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" customFormat="1" ht="12" customHeight="1" x14ac:dyDescent="0.2">
      <c r="A96" s="34"/>
      <c r="B96" s="35"/>
      <c r="C96" s="29" t="s">
        <v>21</v>
      </c>
      <c r="D96" s="36"/>
      <c r="E96" s="36"/>
      <c r="F96" s="27" t="str">
        <f>F14</f>
        <v>Ostrava</v>
      </c>
      <c r="G96" s="36"/>
      <c r="H96" s="36"/>
      <c r="I96" s="29" t="s">
        <v>23</v>
      </c>
      <c r="J96" s="59" t="str">
        <f>IF(J14="","",J14)</f>
        <v>19. 11. 2021</v>
      </c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" customFormat="1" ht="6.9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1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" customFormat="1" ht="15.2" customHeight="1" x14ac:dyDescent="0.2">
      <c r="A98" s="34"/>
      <c r="B98" s="35"/>
      <c r="C98" s="29" t="s">
        <v>25</v>
      </c>
      <c r="D98" s="36"/>
      <c r="E98" s="36"/>
      <c r="F98" s="27" t="str">
        <f>E17</f>
        <v>Čtyřlístek</v>
      </c>
      <c r="G98" s="36"/>
      <c r="H98" s="36"/>
      <c r="I98" s="29" t="s">
        <v>33</v>
      </c>
      <c r="J98" s="32" t="str">
        <f>E23</f>
        <v xml:space="preserve"> </v>
      </c>
      <c r="K98" s="36"/>
      <c r="L98" s="113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" customFormat="1" ht="15.2" customHeight="1" x14ac:dyDescent="0.2">
      <c r="A99" s="34"/>
      <c r="B99" s="35"/>
      <c r="C99" s="29" t="s">
        <v>31</v>
      </c>
      <c r="D99" s="36"/>
      <c r="E99" s="36"/>
      <c r="F99" s="27" t="str">
        <f>IF(E20="","",E20)</f>
        <v>Vyplň údaj</v>
      </c>
      <c r="G99" s="36"/>
      <c r="H99" s="36"/>
      <c r="I99" s="29" t="s">
        <v>36</v>
      </c>
      <c r="J99" s="32" t="str">
        <f>E26</f>
        <v xml:space="preserve"> </v>
      </c>
      <c r="K99" s="36"/>
      <c r="L99" s="113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" customFormat="1" ht="10.35" customHeight="1" x14ac:dyDescent="0.2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13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0" customFormat="1" ht="29.25" customHeight="1" x14ac:dyDescent="0.2">
      <c r="A101" s="151"/>
      <c r="B101" s="152"/>
      <c r="C101" s="153" t="s">
        <v>138</v>
      </c>
      <c r="D101" s="154" t="s">
        <v>58</v>
      </c>
      <c r="E101" s="154" t="s">
        <v>54</v>
      </c>
      <c r="F101" s="154" t="s">
        <v>55</v>
      </c>
      <c r="G101" s="154" t="s">
        <v>139</v>
      </c>
      <c r="H101" s="154" t="s">
        <v>140</v>
      </c>
      <c r="I101" s="154" t="s">
        <v>141</v>
      </c>
      <c r="J101" s="154" t="s">
        <v>122</v>
      </c>
      <c r="K101" s="155" t="s">
        <v>142</v>
      </c>
      <c r="L101" s="156"/>
      <c r="M101" s="68" t="s">
        <v>19</v>
      </c>
      <c r="N101" s="69" t="s">
        <v>43</v>
      </c>
      <c r="O101" s="69" t="s">
        <v>143</v>
      </c>
      <c r="P101" s="69" t="s">
        <v>144</v>
      </c>
      <c r="Q101" s="69" t="s">
        <v>145</v>
      </c>
      <c r="R101" s="69" t="s">
        <v>146</v>
      </c>
      <c r="S101" s="69" t="s">
        <v>147</v>
      </c>
      <c r="T101" s="70" t="s">
        <v>148</v>
      </c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</row>
    <row r="102" spans="1:65" s="1" customFormat="1" ht="22.9" customHeight="1" x14ac:dyDescent="0.25">
      <c r="A102" s="34"/>
      <c r="B102" s="35"/>
      <c r="C102" s="75" t="s">
        <v>149</v>
      </c>
      <c r="D102" s="36"/>
      <c r="E102" s="36"/>
      <c r="F102" s="36"/>
      <c r="G102" s="36"/>
      <c r="H102" s="36"/>
      <c r="I102" s="36"/>
      <c r="J102" s="157">
        <f>BK102</f>
        <v>802435.67</v>
      </c>
      <c r="K102" s="36"/>
      <c r="L102" s="39"/>
      <c r="M102" s="71"/>
      <c r="N102" s="158"/>
      <c r="O102" s="72"/>
      <c r="P102" s="159">
        <f>P103+P157+P287</f>
        <v>0</v>
      </c>
      <c r="Q102" s="72"/>
      <c r="R102" s="159">
        <f>R103+R157+R287</f>
        <v>6.7703861700000001</v>
      </c>
      <c r="S102" s="72"/>
      <c r="T102" s="160">
        <f>T103+T157+T287</f>
        <v>9.3562113050000004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72</v>
      </c>
      <c r="AU102" s="17" t="s">
        <v>123</v>
      </c>
      <c r="BK102" s="161">
        <f>BK103+BK157+BK287</f>
        <v>802435.67</v>
      </c>
    </row>
    <row r="103" spans="1:65" s="11" customFormat="1" ht="25.9" customHeight="1" x14ac:dyDescent="0.2">
      <c r="B103" s="162"/>
      <c r="C103" s="163"/>
      <c r="D103" s="164" t="s">
        <v>72</v>
      </c>
      <c r="E103" s="165" t="s">
        <v>150</v>
      </c>
      <c r="F103" s="165" t="s">
        <v>151</v>
      </c>
      <c r="G103" s="163"/>
      <c r="H103" s="163"/>
      <c r="I103" s="166"/>
      <c r="J103" s="167">
        <f>BK103</f>
        <v>196637.37000000002</v>
      </c>
      <c r="K103" s="163"/>
      <c r="L103" s="168"/>
      <c r="M103" s="169"/>
      <c r="N103" s="170"/>
      <c r="O103" s="170"/>
      <c r="P103" s="171">
        <f>P104+P122+P134+P153</f>
        <v>0</v>
      </c>
      <c r="Q103" s="170"/>
      <c r="R103" s="171">
        <f>R104+R122+R134+R153</f>
        <v>1.4165087700000001</v>
      </c>
      <c r="S103" s="170"/>
      <c r="T103" s="172">
        <f>T104+T122+T134+T153</f>
        <v>6.6000000000000005</v>
      </c>
      <c r="AR103" s="173" t="s">
        <v>77</v>
      </c>
      <c r="AT103" s="174" t="s">
        <v>72</v>
      </c>
      <c r="AU103" s="174" t="s">
        <v>73</v>
      </c>
      <c r="AY103" s="173" t="s">
        <v>152</v>
      </c>
      <c r="BK103" s="175">
        <f>BK104+BK122+BK134+BK153</f>
        <v>196637.37000000002</v>
      </c>
    </row>
    <row r="104" spans="1:65" s="11" customFormat="1" ht="22.9" customHeight="1" x14ac:dyDescent="0.2">
      <c r="B104" s="162"/>
      <c r="C104" s="163"/>
      <c r="D104" s="164" t="s">
        <v>72</v>
      </c>
      <c r="E104" s="176" t="s">
        <v>97</v>
      </c>
      <c r="F104" s="176" t="s">
        <v>153</v>
      </c>
      <c r="G104" s="163"/>
      <c r="H104" s="163"/>
      <c r="I104" s="166"/>
      <c r="J104" s="177">
        <f>BK104</f>
        <v>91644.07</v>
      </c>
      <c r="K104" s="163"/>
      <c r="L104" s="168"/>
      <c r="M104" s="169"/>
      <c r="N104" s="170"/>
      <c r="O104" s="170"/>
      <c r="P104" s="171">
        <f>SUM(P105:P121)</f>
        <v>0</v>
      </c>
      <c r="Q104" s="170"/>
      <c r="R104" s="171">
        <f>SUM(R105:R121)</f>
        <v>1.2962587700000001</v>
      </c>
      <c r="S104" s="170"/>
      <c r="T104" s="172">
        <f>SUM(T105:T121)</f>
        <v>0</v>
      </c>
      <c r="AR104" s="173" t="s">
        <v>77</v>
      </c>
      <c r="AT104" s="174" t="s">
        <v>72</v>
      </c>
      <c r="AU104" s="174" t="s">
        <v>77</v>
      </c>
      <c r="AY104" s="173" t="s">
        <v>152</v>
      </c>
      <c r="BK104" s="175">
        <f>SUM(BK105:BK121)</f>
        <v>91644.07</v>
      </c>
    </row>
    <row r="105" spans="1:65" s="1" customFormat="1" ht="16.5" customHeight="1" x14ac:dyDescent="0.2">
      <c r="A105" s="34"/>
      <c r="B105" s="35"/>
      <c r="C105" s="178" t="s">
        <v>77</v>
      </c>
      <c r="D105" s="178" t="s">
        <v>154</v>
      </c>
      <c r="E105" s="179" t="s">
        <v>155</v>
      </c>
      <c r="F105" s="180" t="s">
        <v>156</v>
      </c>
      <c r="G105" s="181" t="s">
        <v>157</v>
      </c>
      <c r="H105" s="182">
        <v>92.445499999999996</v>
      </c>
      <c r="I105" s="183">
        <v>198.24</v>
      </c>
      <c r="J105" s="184">
        <f>ROUND(I105*H105,2)</f>
        <v>18326.400000000001</v>
      </c>
      <c r="K105" s="180" t="s">
        <v>158</v>
      </c>
      <c r="L105" s="39"/>
      <c r="M105" s="185" t="s">
        <v>19</v>
      </c>
      <c r="N105" s="186" t="s">
        <v>45</v>
      </c>
      <c r="O105" s="64"/>
      <c r="P105" s="187">
        <f>O105*H105</f>
        <v>0</v>
      </c>
      <c r="Q105" s="187">
        <v>3.5000000000000001E-3</v>
      </c>
      <c r="R105" s="187">
        <f>Q105*H105</f>
        <v>0.32355924999999996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91</v>
      </c>
      <c r="AT105" s="189" t="s">
        <v>154</v>
      </c>
      <c r="AU105" s="189" t="s">
        <v>84</v>
      </c>
      <c r="AY105" s="17" t="s">
        <v>152</v>
      </c>
      <c r="BE105" s="190">
        <f>IF(N105="základní",J105,0)</f>
        <v>0</v>
      </c>
      <c r="BF105" s="190">
        <f>IF(N105="snížená",J105,0)</f>
        <v>18326.400000000001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84</v>
      </c>
      <c r="BK105" s="190">
        <f>ROUND(I105*H105,2)</f>
        <v>18326.400000000001</v>
      </c>
      <c r="BL105" s="17" t="s">
        <v>91</v>
      </c>
      <c r="BM105" s="189" t="s">
        <v>358</v>
      </c>
    </row>
    <row r="106" spans="1:65" s="1" customFormat="1" ht="11.25" x14ac:dyDescent="0.2">
      <c r="A106" s="34"/>
      <c r="B106" s="35"/>
      <c r="C106" s="36"/>
      <c r="D106" s="191" t="s">
        <v>160</v>
      </c>
      <c r="E106" s="36"/>
      <c r="F106" s="192" t="s">
        <v>161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160</v>
      </c>
      <c r="AU106" s="17" t="s">
        <v>84</v>
      </c>
    </row>
    <row r="107" spans="1:65" s="1" customFormat="1" ht="11.25" x14ac:dyDescent="0.2">
      <c r="A107" s="34"/>
      <c r="B107" s="35"/>
      <c r="C107" s="36"/>
      <c r="D107" s="196" t="s">
        <v>162</v>
      </c>
      <c r="E107" s="36"/>
      <c r="F107" s="197" t="s">
        <v>163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162</v>
      </c>
      <c r="AU107" s="17" t="s">
        <v>84</v>
      </c>
    </row>
    <row r="108" spans="1:65" s="12" customFormat="1" ht="11.25" x14ac:dyDescent="0.2">
      <c r="B108" s="198"/>
      <c r="C108" s="199"/>
      <c r="D108" s="191" t="s">
        <v>164</v>
      </c>
      <c r="E108" s="200" t="s">
        <v>19</v>
      </c>
      <c r="F108" s="201" t="s">
        <v>359</v>
      </c>
      <c r="G108" s="199"/>
      <c r="H108" s="202">
        <v>92.445499999999996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164</v>
      </c>
      <c r="AU108" s="208" t="s">
        <v>84</v>
      </c>
      <c r="AV108" s="12" t="s">
        <v>84</v>
      </c>
      <c r="AW108" s="12" t="s">
        <v>35</v>
      </c>
      <c r="AX108" s="12" t="s">
        <v>77</v>
      </c>
      <c r="AY108" s="208" t="s">
        <v>152</v>
      </c>
    </row>
    <row r="109" spans="1:65" s="1" customFormat="1" ht="16.5" customHeight="1" x14ac:dyDescent="0.2">
      <c r="A109" s="34"/>
      <c r="B109" s="35"/>
      <c r="C109" s="178" t="s">
        <v>84</v>
      </c>
      <c r="D109" s="178" t="s">
        <v>154</v>
      </c>
      <c r="E109" s="179" t="s">
        <v>166</v>
      </c>
      <c r="F109" s="180" t="s">
        <v>167</v>
      </c>
      <c r="G109" s="181" t="s">
        <v>157</v>
      </c>
      <c r="H109" s="182">
        <v>9.234</v>
      </c>
      <c r="I109" s="183">
        <v>304.44</v>
      </c>
      <c r="J109" s="184">
        <f>ROUND(I109*H109,2)</f>
        <v>2811.2</v>
      </c>
      <c r="K109" s="180" t="s">
        <v>158</v>
      </c>
      <c r="L109" s="39"/>
      <c r="M109" s="185" t="s">
        <v>19</v>
      </c>
      <c r="N109" s="186" t="s">
        <v>45</v>
      </c>
      <c r="O109" s="64"/>
      <c r="P109" s="187">
        <f>O109*H109</f>
        <v>0</v>
      </c>
      <c r="Q109" s="187">
        <v>1.8380000000000001E-2</v>
      </c>
      <c r="R109" s="187">
        <f>Q109*H109</f>
        <v>0.16972092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91</v>
      </c>
      <c r="AT109" s="189" t="s">
        <v>154</v>
      </c>
      <c r="AU109" s="189" t="s">
        <v>84</v>
      </c>
      <c r="AY109" s="17" t="s">
        <v>152</v>
      </c>
      <c r="BE109" s="190">
        <f>IF(N109="základní",J109,0)</f>
        <v>0</v>
      </c>
      <c r="BF109" s="190">
        <f>IF(N109="snížená",J109,0)</f>
        <v>2811.2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7" t="s">
        <v>84</v>
      </c>
      <c r="BK109" s="190">
        <f>ROUND(I109*H109,2)</f>
        <v>2811.2</v>
      </c>
      <c r="BL109" s="17" t="s">
        <v>91</v>
      </c>
      <c r="BM109" s="189" t="s">
        <v>360</v>
      </c>
    </row>
    <row r="110" spans="1:65" s="1" customFormat="1" ht="19.5" x14ac:dyDescent="0.2">
      <c r="A110" s="34"/>
      <c r="B110" s="35"/>
      <c r="C110" s="36"/>
      <c r="D110" s="191" t="s">
        <v>160</v>
      </c>
      <c r="E110" s="36"/>
      <c r="F110" s="192" t="s">
        <v>169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160</v>
      </c>
      <c r="AU110" s="17" t="s">
        <v>84</v>
      </c>
    </row>
    <row r="111" spans="1:65" s="1" customFormat="1" ht="11.25" x14ac:dyDescent="0.2">
      <c r="A111" s="34"/>
      <c r="B111" s="35"/>
      <c r="C111" s="36"/>
      <c r="D111" s="196" t="s">
        <v>162</v>
      </c>
      <c r="E111" s="36"/>
      <c r="F111" s="197" t="s">
        <v>170</v>
      </c>
      <c r="G111" s="36"/>
      <c r="H111" s="36"/>
      <c r="I111" s="193"/>
      <c r="J111" s="36"/>
      <c r="K111" s="36"/>
      <c r="L111" s="39"/>
      <c r="M111" s="194"/>
      <c r="N111" s="19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162</v>
      </c>
      <c r="AU111" s="17" t="s">
        <v>84</v>
      </c>
    </row>
    <row r="112" spans="1:65" s="1" customFormat="1" ht="16.5" customHeight="1" x14ac:dyDescent="0.2">
      <c r="A112" s="34"/>
      <c r="B112" s="35"/>
      <c r="C112" s="178" t="s">
        <v>88</v>
      </c>
      <c r="D112" s="178" t="s">
        <v>154</v>
      </c>
      <c r="E112" s="179" t="s">
        <v>171</v>
      </c>
      <c r="F112" s="180" t="s">
        <v>172</v>
      </c>
      <c r="G112" s="181" t="s">
        <v>157</v>
      </c>
      <c r="H112" s="182">
        <v>9.234</v>
      </c>
      <c r="I112" s="183">
        <v>69.62</v>
      </c>
      <c r="J112" s="184">
        <f>ROUND(I112*H112,2)</f>
        <v>642.87</v>
      </c>
      <c r="K112" s="180" t="s">
        <v>158</v>
      </c>
      <c r="L112" s="39"/>
      <c r="M112" s="185" t="s">
        <v>19</v>
      </c>
      <c r="N112" s="186" t="s">
        <v>45</v>
      </c>
      <c r="O112" s="64"/>
      <c r="P112" s="187">
        <f>O112*H112</f>
        <v>0</v>
      </c>
      <c r="Q112" s="187">
        <v>7.9000000000000008E-3</v>
      </c>
      <c r="R112" s="187">
        <f>Q112*H112</f>
        <v>7.2948600000000002E-2</v>
      </c>
      <c r="S112" s="187">
        <v>0</v>
      </c>
      <c r="T112" s="18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91</v>
      </c>
      <c r="AT112" s="189" t="s">
        <v>154</v>
      </c>
      <c r="AU112" s="189" t="s">
        <v>84</v>
      </c>
      <c r="AY112" s="17" t="s">
        <v>152</v>
      </c>
      <c r="BE112" s="190">
        <f>IF(N112="základní",J112,0)</f>
        <v>0</v>
      </c>
      <c r="BF112" s="190">
        <f>IF(N112="snížená",J112,0)</f>
        <v>642.87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84</v>
      </c>
      <c r="BK112" s="190">
        <f>ROUND(I112*H112,2)</f>
        <v>642.87</v>
      </c>
      <c r="BL112" s="17" t="s">
        <v>91</v>
      </c>
      <c r="BM112" s="189" t="s">
        <v>361</v>
      </c>
    </row>
    <row r="113" spans="1:65" s="1" customFormat="1" ht="19.5" x14ac:dyDescent="0.2">
      <c r="A113" s="34"/>
      <c r="B113" s="35"/>
      <c r="C113" s="36"/>
      <c r="D113" s="191" t="s">
        <v>160</v>
      </c>
      <c r="E113" s="36"/>
      <c r="F113" s="192" t="s">
        <v>174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160</v>
      </c>
      <c r="AU113" s="17" t="s">
        <v>84</v>
      </c>
    </row>
    <row r="114" spans="1:65" s="1" customFormat="1" ht="11.25" x14ac:dyDescent="0.2">
      <c r="A114" s="34"/>
      <c r="B114" s="35"/>
      <c r="C114" s="36"/>
      <c r="D114" s="196" t="s">
        <v>162</v>
      </c>
      <c r="E114" s="36"/>
      <c r="F114" s="197" t="s">
        <v>175</v>
      </c>
      <c r="G114" s="36"/>
      <c r="H114" s="36"/>
      <c r="I114" s="193"/>
      <c r="J114" s="36"/>
      <c r="K114" s="36"/>
      <c r="L114" s="39"/>
      <c r="M114" s="194"/>
      <c r="N114" s="19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162</v>
      </c>
      <c r="AU114" s="17" t="s">
        <v>84</v>
      </c>
    </row>
    <row r="115" spans="1:65" s="1" customFormat="1" ht="16.5" customHeight="1" x14ac:dyDescent="0.2">
      <c r="A115" s="34"/>
      <c r="B115" s="35"/>
      <c r="C115" s="178" t="s">
        <v>91</v>
      </c>
      <c r="D115" s="178" t="s">
        <v>154</v>
      </c>
      <c r="E115" s="179" t="s">
        <v>176</v>
      </c>
      <c r="F115" s="180" t="s">
        <v>177</v>
      </c>
      <c r="G115" s="181" t="s">
        <v>157</v>
      </c>
      <c r="H115" s="182">
        <v>208.58</v>
      </c>
      <c r="I115" s="183">
        <v>156.94</v>
      </c>
      <c r="J115" s="184">
        <f>ROUND(I115*H115,2)</f>
        <v>32734.55</v>
      </c>
      <c r="K115" s="180" t="s">
        <v>158</v>
      </c>
      <c r="L115" s="39"/>
      <c r="M115" s="185" t="s">
        <v>19</v>
      </c>
      <c r="N115" s="186" t="s">
        <v>45</v>
      </c>
      <c r="O115" s="64"/>
      <c r="P115" s="187">
        <f>O115*H115</f>
        <v>0</v>
      </c>
      <c r="Q115" s="187">
        <v>3.5000000000000001E-3</v>
      </c>
      <c r="R115" s="187">
        <f>Q115*H115</f>
        <v>0.73003000000000007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91</v>
      </c>
      <c r="AT115" s="189" t="s">
        <v>154</v>
      </c>
      <c r="AU115" s="189" t="s">
        <v>84</v>
      </c>
      <c r="AY115" s="17" t="s">
        <v>152</v>
      </c>
      <c r="BE115" s="190">
        <f>IF(N115="základní",J115,0)</f>
        <v>0</v>
      </c>
      <c r="BF115" s="190">
        <f>IF(N115="snížená",J115,0)</f>
        <v>32734.55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84</v>
      </c>
      <c r="BK115" s="190">
        <f>ROUND(I115*H115,2)</f>
        <v>32734.55</v>
      </c>
      <c r="BL115" s="17" t="s">
        <v>91</v>
      </c>
      <c r="BM115" s="189" t="s">
        <v>362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179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84</v>
      </c>
    </row>
    <row r="117" spans="1:65" s="1" customFormat="1" ht="11.25" x14ac:dyDescent="0.2">
      <c r="A117" s="34"/>
      <c r="B117" s="35"/>
      <c r="C117" s="36"/>
      <c r="D117" s="196" t="s">
        <v>162</v>
      </c>
      <c r="E117" s="36"/>
      <c r="F117" s="197" t="s">
        <v>180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162</v>
      </c>
      <c r="AU117" s="17" t="s">
        <v>84</v>
      </c>
    </row>
    <row r="118" spans="1:65" s="12" customFormat="1" ht="11.25" x14ac:dyDescent="0.2">
      <c r="B118" s="198"/>
      <c r="C118" s="199"/>
      <c r="D118" s="191" t="s">
        <v>164</v>
      </c>
      <c r="E118" s="200" t="s">
        <v>19</v>
      </c>
      <c r="F118" s="201" t="s">
        <v>363</v>
      </c>
      <c r="G118" s="199"/>
      <c r="H118" s="202">
        <v>208.58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164</v>
      </c>
      <c r="AU118" s="208" t="s">
        <v>84</v>
      </c>
      <c r="AV118" s="12" t="s">
        <v>84</v>
      </c>
      <c r="AW118" s="12" t="s">
        <v>35</v>
      </c>
      <c r="AX118" s="12" t="s">
        <v>77</v>
      </c>
      <c r="AY118" s="208" t="s">
        <v>152</v>
      </c>
    </row>
    <row r="119" spans="1:65" s="1" customFormat="1" ht="16.5" customHeight="1" x14ac:dyDescent="0.2">
      <c r="A119" s="34"/>
      <c r="B119" s="35"/>
      <c r="C119" s="178" t="s">
        <v>94</v>
      </c>
      <c r="D119" s="178" t="s">
        <v>154</v>
      </c>
      <c r="E119" s="179" t="s">
        <v>182</v>
      </c>
      <c r="F119" s="180" t="s">
        <v>183</v>
      </c>
      <c r="G119" s="181" t="s">
        <v>157</v>
      </c>
      <c r="H119" s="182">
        <v>1850.9</v>
      </c>
      <c r="I119" s="183">
        <v>20.059999999999999</v>
      </c>
      <c r="J119" s="184">
        <f>ROUND(I119*H119,2)</f>
        <v>37129.050000000003</v>
      </c>
      <c r="K119" s="180" t="s">
        <v>158</v>
      </c>
      <c r="L119" s="39"/>
      <c r="M119" s="185" t="s">
        <v>19</v>
      </c>
      <c r="N119" s="186" t="s">
        <v>45</v>
      </c>
      <c r="O119" s="64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91</v>
      </c>
      <c r="AT119" s="189" t="s">
        <v>154</v>
      </c>
      <c r="AU119" s="189" t="s">
        <v>84</v>
      </c>
      <c r="AY119" s="17" t="s">
        <v>152</v>
      </c>
      <c r="BE119" s="190">
        <f>IF(N119="základní",J119,0)</f>
        <v>0</v>
      </c>
      <c r="BF119" s="190">
        <f>IF(N119="snížená",J119,0)</f>
        <v>37129.050000000003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84</v>
      </c>
      <c r="BK119" s="190">
        <f>ROUND(I119*H119,2)</f>
        <v>37129.050000000003</v>
      </c>
      <c r="BL119" s="17" t="s">
        <v>91</v>
      </c>
      <c r="BM119" s="189" t="s">
        <v>364</v>
      </c>
    </row>
    <row r="120" spans="1:65" s="1" customFormat="1" ht="11.25" x14ac:dyDescent="0.2">
      <c r="A120" s="34"/>
      <c r="B120" s="35"/>
      <c r="C120" s="36"/>
      <c r="D120" s="191" t="s">
        <v>160</v>
      </c>
      <c r="E120" s="36"/>
      <c r="F120" s="192" t="s">
        <v>185</v>
      </c>
      <c r="G120" s="36"/>
      <c r="H120" s="36"/>
      <c r="I120" s="193"/>
      <c r="J120" s="36"/>
      <c r="K120" s="36"/>
      <c r="L120" s="39"/>
      <c r="M120" s="194"/>
      <c r="N120" s="19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160</v>
      </c>
      <c r="AU120" s="17" t="s">
        <v>84</v>
      </c>
    </row>
    <row r="121" spans="1:65" s="1" customFormat="1" ht="11.25" x14ac:dyDescent="0.2">
      <c r="A121" s="34"/>
      <c r="B121" s="35"/>
      <c r="C121" s="36"/>
      <c r="D121" s="196" t="s">
        <v>162</v>
      </c>
      <c r="E121" s="36"/>
      <c r="F121" s="197" t="s">
        <v>186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162</v>
      </c>
      <c r="AU121" s="17" t="s">
        <v>84</v>
      </c>
    </row>
    <row r="122" spans="1:65" s="11" customFormat="1" ht="22.9" customHeight="1" x14ac:dyDescent="0.2">
      <c r="B122" s="162"/>
      <c r="C122" s="163"/>
      <c r="D122" s="164" t="s">
        <v>72</v>
      </c>
      <c r="E122" s="176" t="s">
        <v>188</v>
      </c>
      <c r="F122" s="176" t="s">
        <v>189</v>
      </c>
      <c r="G122" s="163"/>
      <c r="H122" s="163"/>
      <c r="I122" s="166"/>
      <c r="J122" s="177">
        <f>BK122</f>
        <v>72835.97</v>
      </c>
      <c r="K122" s="163"/>
      <c r="L122" s="168"/>
      <c r="M122" s="169"/>
      <c r="N122" s="170"/>
      <c r="O122" s="170"/>
      <c r="P122" s="171">
        <f>SUM(P123:P133)</f>
        <v>0</v>
      </c>
      <c r="Q122" s="170"/>
      <c r="R122" s="171">
        <f>SUM(R123:R133)</f>
        <v>0.12025</v>
      </c>
      <c r="S122" s="170"/>
      <c r="T122" s="172">
        <f>SUM(T123:T133)</f>
        <v>6.6000000000000005</v>
      </c>
      <c r="AR122" s="173" t="s">
        <v>77</v>
      </c>
      <c r="AT122" s="174" t="s">
        <v>72</v>
      </c>
      <c r="AU122" s="174" t="s">
        <v>77</v>
      </c>
      <c r="AY122" s="173" t="s">
        <v>152</v>
      </c>
      <c r="BK122" s="175">
        <f>SUM(BK123:BK133)</f>
        <v>72835.97</v>
      </c>
    </row>
    <row r="123" spans="1:65" s="1" customFormat="1" ht="21.75" customHeight="1" x14ac:dyDescent="0.2">
      <c r="A123" s="34"/>
      <c r="B123" s="35"/>
      <c r="C123" s="178" t="s">
        <v>97</v>
      </c>
      <c r="D123" s="178" t="s">
        <v>154</v>
      </c>
      <c r="E123" s="179" t="s">
        <v>190</v>
      </c>
      <c r="F123" s="180" t="s">
        <v>191</v>
      </c>
      <c r="G123" s="181" t="s">
        <v>157</v>
      </c>
      <c r="H123" s="182">
        <v>925</v>
      </c>
      <c r="I123" s="183">
        <v>57.82</v>
      </c>
      <c r="J123" s="184">
        <f>ROUND(I123*H123,2)</f>
        <v>53483.5</v>
      </c>
      <c r="K123" s="180" t="s">
        <v>158</v>
      </c>
      <c r="L123" s="39"/>
      <c r="M123" s="185" t="s">
        <v>19</v>
      </c>
      <c r="N123" s="186" t="s">
        <v>45</v>
      </c>
      <c r="O123" s="64"/>
      <c r="P123" s="187">
        <f>O123*H123</f>
        <v>0</v>
      </c>
      <c r="Q123" s="187">
        <v>1.2999999999999999E-4</v>
      </c>
      <c r="R123" s="187">
        <f>Q123*H123</f>
        <v>0.12025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91</v>
      </c>
      <c r="AT123" s="189" t="s">
        <v>154</v>
      </c>
      <c r="AU123" s="189" t="s">
        <v>84</v>
      </c>
      <c r="AY123" s="17" t="s">
        <v>152</v>
      </c>
      <c r="BE123" s="190">
        <f>IF(N123="základní",J123,0)</f>
        <v>0</v>
      </c>
      <c r="BF123" s="190">
        <f>IF(N123="snížená",J123,0)</f>
        <v>53483.5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53483.5</v>
      </c>
      <c r="BL123" s="17" t="s">
        <v>91</v>
      </c>
      <c r="BM123" s="189" t="s">
        <v>365</v>
      </c>
    </row>
    <row r="124" spans="1:65" s="1" customFormat="1" ht="11.25" x14ac:dyDescent="0.2">
      <c r="A124" s="34"/>
      <c r="B124" s="35"/>
      <c r="C124" s="36"/>
      <c r="D124" s="191" t="s">
        <v>160</v>
      </c>
      <c r="E124" s="36"/>
      <c r="F124" s="192" t="s">
        <v>193</v>
      </c>
      <c r="G124" s="36"/>
      <c r="H124" s="36"/>
      <c r="I124" s="193"/>
      <c r="J124" s="36"/>
      <c r="K124" s="36"/>
      <c r="L124" s="39"/>
      <c r="M124" s="194"/>
      <c r="N124" s="19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160</v>
      </c>
      <c r="AU124" s="17" t="s">
        <v>84</v>
      </c>
    </row>
    <row r="125" spans="1:65" s="1" customFormat="1" ht="11.25" x14ac:dyDescent="0.2">
      <c r="A125" s="34"/>
      <c r="B125" s="35"/>
      <c r="C125" s="36"/>
      <c r="D125" s="196" t="s">
        <v>162</v>
      </c>
      <c r="E125" s="36"/>
      <c r="F125" s="197" t="s">
        <v>194</v>
      </c>
      <c r="G125" s="36"/>
      <c r="H125" s="36"/>
      <c r="I125" s="193"/>
      <c r="J125" s="36"/>
      <c r="K125" s="36"/>
      <c r="L125" s="39"/>
      <c r="M125" s="194"/>
      <c r="N125" s="19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162</v>
      </c>
      <c r="AU125" s="17" t="s">
        <v>84</v>
      </c>
    </row>
    <row r="126" spans="1:65" s="12" customFormat="1" ht="11.25" x14ac:dyDescent="0.2">
      <c r="B126" s="198"/>
      <c r="C126" s="199"/>
      <c r="D126" s="191" t="s">
        <v>164</v>
      </c>
      <c r="E126" s="200" t="s">
        <v>19</v>
      </c>
      <c r="F126" s="201" t="s">
        <v>366</v>
      </c>
      <c r="G126" s="199"/>
      <c r="H126" s="202">
        <v>925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164</v>
      </c>
      <c r="AU126" s="208" t="s">
        <v>84</v>
      </c>
      <c r="AV126" s="12" t="s">
        <v>84</v>
      </c>
      <c r="AW126" s="12" t="s">
        <v>35</v>
      </c>
      <c r="AX126" s="12" t="s">
        <v>77</v>
      </c>
      <c r="AY126" s="208" t="s">
        <v>152</v>
      </c>
    </row>
    <row r="127" spans="1:65" s="1" customFormat="1" ht="16.5" customHeight="1" x14ac:dyDescent="0.2">
      <c r="A127" s="34"/>
      <c r="B127" s="35"/>
      <c r="C127" s="178" t="s">
        <v>100</v>
      </c>
      <c r="D127" s="178" t="s">
        <v>154</v>
      </c>
      <c r="E127" s="179" t="s">
        <v>196</v>
      </c>
      <c r="F127" s="180" t="s">
        <v>197</v>
      </c>
      <c r="G127" s="181" t="s">
        <v>157</v>
      </c>
      <c r="H127" s="182">
        <v>1850.8</v>
      </c>
      <c r="I127" s="183">
        <v>3.54</v>
      </c>
      <c r="J127" s="184">
        <f>ROUND(I127*H127,2)</f>
        <v>6551.83</v>
      </c>
      <c r="K127" s="180" t="s">
        <v>158</v>
      </c>
      <c r="L127" s="39"/>
      <c r="M127" s="185" t="s">
        <v>19</v>
      </c>
      <c r="N127" s="186" t="s">
        <v>45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91</v>
      </c>
      <c r="AT127" s="189" t="s">
        <v>154</v>
      </c>
      <c r="AU127" s="189" t="s">
        <v>84</v>
      </c>
      <c r="AY127" s="17" t="s">
        <v>152</v>
      </c>
      <c r="BE127" s="190">
        <f>IF(N127="základní",J127,0)</f>
        <v>0</v>
      </c>
      <c r="BF127" s="190">
        <f>IF(N127="snížená",J127,0)</f>
        <v>6551.83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6551.83</v>
      </c>
      <c r="BL127" s="17" t="s">
        <v>91</v>
      </c>
      <c r="BM127" s="189" t="s">
        <v>367</v>
      </c>
    </row>
    <row r="128" spans="1:65" s="1" customFormat="1" ht="11.25" x14ac:dyDescent="0.2">
      <c r="A128" s="34"/>
      <c r="B128" s="35"/>
      <c r="C128" s="36"/>
      <c r="D128" s="191" t="s">
        <v>160</v>
      </c>
      <c r="E128" s="36"/>
      <c r="F128" s="192" t="s">
        <v>199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84</v>
      </c>
    </row>
    <row r="129" spans="1:65" s="1" customFormat="1" ht="11.25" x14ac:dyDescent="0.2">
      <c r="A129" s="34"/>
      <c r="B129" s="35"/>
      <c r="C129" s="36"/>
      <c r="D129" s="196" t="s">
        <v>162</v>
      </c>
      <c r="E129" s="36"/>
      <c r="F129" s="197" t="s">
        <v>200</v>
      </c>
      <c r="G129" s="36"/>
      <c r="H129" s="36"/>
      <c r="I129" s="193"/>
      <c r="J129" s="36"/>
      <c r="K129" s="36"/>
      <c r="L129" s="39"/>
      <c r="M129" s="194"/>
      <c r="N129" s="195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162</v>
      </c>
      <c r="AU129" s="17" t="s">
        <v>84</v>
      </c>
    </row>
    <row r="130" spans="1:65" s="1" customFormat="1" ht="16.5" customHeight="1" x14ac:dyDescent="0.2">
      <c r="A130" s="34"/>
      <c r="B130" s="35"/>
      <c r="C130" s="178" t="s">
        <v>203</v>
      </c>
      <c r="D130" s="178" t="s">
        <v>154</v>
      </c>
      <c r="E130" s="179" t="s">
        <v>368</v>
      </c>
      <c r="F130" s="180" t="s">
        <v>369</v>
      </c>
      <c r="G130" s="181" t="s">
        <v>370</v>
      </c>
      <c r="H130" s="182">
        <v>3</v>
      </c>
      <c r="I130" s="183">
        <v>4266.88</v>
      </c>
      <c r="J130" s="184">
        <f>ROUND(I130*H130,2)</f>
        <v>12800.64</v>
      </c>
      <c r="K130" s="180" t="s">
        <v>158</v>
      </c>
      <c r="L130" s="39"/>
      <c r="M130" s="185" t="s">
        <v>19</v>
      </c>
      <c r="N130" s="186" t="s">
        <v>45</v>
      </c>
      <c r="O130" s="64"/>
      <c r="P130" s="187">
        <f>O130*H130</f>
        <v>0</v>
      </c>
      <c r="Q130" s="187">
        <v>0</v>
      </c>
      <c r="R130" s="187">
        <f>Q130*H130</f>
        <v>0</v>
      </c>
      <c r="S130" s="187">
        <v>2.2000000000000002</v>
      </c>
      <c r="T130" s="188">
        <f>S130*H130</f>
        <v>6.6000000000000005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91</v>
      </c>
      <c r="AT130" s="189" t="s">
        <v>154</v>
      </c>
      <c r="AU130" s="189" t="s">
        <v>84</v>
      </c>
      <c r="AY130" s="17" t="s">
        <v>152</v>
      </c>
      <c r="BE130" s="190">
        <f>IF(N130="základní",J130,0)</f>
        <v>0</v>
      </c>
      <c r="BF130" s="190">
        <f>IF(N130="snížená",J130,0)</f>
        <v>12800.64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84</v>
      </c>
      <c r="BK130" s="190">
        <f>ROUND(I130*H130,2)</f>
        <v>12800.64</v>
      </c>
      <c r="BL130" s="17" t="s">
        <v>91</v>
      </c>
      <c r="BM130" s="189" t="s">
        <v>371</v>
      </c>
    </row>
    <row r="131" spans="1:65" s="1" customFormat="1" ht="11.25" x14ac:dyDescent="0.2">
      <c r="A131" s="34"/>
      <c r="B131" s="35"/>
      <c r="C131" s="36"/>
      <c r="D131" s="191" t="s">
        <v>160</v>
      </c>
      <c r="E131" s="36"/>
      <c r="F131" s="192" t="s">
        <v>372</v>
      </c>
      <c r="G131" s="36"/>
      <c r="H131" s="36"/>
      <c r="I131" s="193"/>
      <c r="J131" s="36"/>
      <c r="K131" s="36"/>
      <c r="L131" s="39"/>
      <c r="M131" s="194"/>
      <c r="N131" s="19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160</v>
      </c>
      <c r="AU131" s="17" t="s">
        <v>84</v>
      </c>
    </row>
    <row r="132" spans="1:65" s="1" customFormat="1" ht="11.25" x14ac:dyDescent="0.2">
      <c r="A132" s="34"/>
      <c r="B132" s="35"/>
      <c r="C132" s="36"/>
      <c r="D132" s="196" t="s">
        <v>162</v>
      </c>
      <c r="E132" s="36"/>
      <c r="F132" s="197" t="s">
        <v>373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162</v>
      </c>
      <c r="AU132" s="17" t="s">
        <v>84</v>
      </c>
    </row>
    <row r="133" spans="1:65" s="12" customFormat="1" ht="11.25" x14ac:dyDescent="0.2">
      <c r="B133" s="198"/>
      <c r="C133" s="199"/>
      <c r="D133" s="191" t="s">
        <v>164</v>
      </c>
      <c r="E133" s="200" t="s">
        <v>19</v>
      </c>
      <c r="F133" s="201" t="s">
        <v>374</v>
      </c>
      <c r="G133" s="199"/>
      <c r="H133" s="202">
        <v>3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164</v>
      </c>
      <c r="AU133" s="208" t="s">
        <v>84</v>
      </c>
      <c r="AV133" s="12" t="s">
        <v>84</v>
      </c>
      <c r="AW133" s="12" t="s">
        <v>35</v>
      </c>
      <c r="AX133" s="12" t="s">
        <v>77</v>
      </c>
      <c r="AY133" s="208" t="s">
        <v>152</v>
      </c>
    </row>
    <row r="134" spans="1:65" s="11" customFormat="1" ht="22.9" customHeight="1" x14ac:dyDescent="0.2">
      <c r="B134" s="162"/>
      <c r="C134" s="163"/>
      <c r="D134" s="164" t="s">
        <v>72</v>
      </c>
      <c r="E134" s="176" t="s">
        <v>201</v>
      </c>
      <c r="F134" s="176" t="s">
        <v>202</v>
      </c>
      <c r="G134" s="163"/>
      <c r="H134" s="163"/>
      <c r="I134" s="166"/>
      <c r="J134" s="177">
        <f>BK134</f>
        <v>30071.32</v>
      </c>
      <c r="K134" s="163"/>
      <c r="L134" s="168"/>
      <c r="M134" s="169"/>
      <c r="N134" s="170"/>
      <c r="O134" s="170"/>
      <c r="P134" s="171">
        <f>SUM(P135:P152)</f>
        <v>0</v>
      </c>
      <c r="Q134" s="170"/>
      <c r="R134" s="171">
        <f>SUM(R135:R152)</f>
        <v>0</v>
      </c>
      <c r="S134" s="170"/>
      <c r="T134" s="172">
        <f>SUM(T135:T152)</f>
        <v>0</v>
      </c>
      <c r="AR134" s="173" t="s">
        <v>77</v>
      </c>
      <c r="AT134" s="174" t="s">
        <v>72</v>
      </c>
      <c r="AU134" s="174" t="s">
        <v>77</v>
      </c>
      <c r="AY134" s="173" t="s">
        <v>152</v>
      </c>
      <c r="BK134" s="175">
        <f>SUM(BK135:BK152)</f>
        <v>30071.32</v>
      </c>
    </row>
    <row r="135" spans="1:65" s="1" customFormat="1" ht="16.5" customHeight="1" x14ac:dyDescent="0.2">
      <c r="A135" s="34"/>
      <c r="B135" s="35"/>
      <c r="C135" s="178" t="s">
        <v>210</v>
      </c>
      <c r="D135" s="178" t="s">
        <v>154</v>
      </c>
      <c r="E135" s="179" t="s">
        <v>204</v>
      </c>
      <c r="F135" s="180" t="s">
        <v>205</v>
      </c>
      <c r="G135" s="181" t="s">
        <v>206</v>
      </c>
      <c r="H135" s="182">
        <v>9.3562100000000008</v>
      </c>
      <c r="I135" s="183">
        <v>110.92</v>
      </c>
      <c r="J135" s="184">
        <f>ROUND(I135*H135,2)</f>
        <v>1037.79</v>
      </c>
      <c r="K135" s="180" t="s">
        <v>158</v>
      </c>
      <c r="L135" s="39"/>
      <c r="M135" s="185" t="s">
        <v>19</v>
      </c>
      <c r="N135" s="186" t="s">
        <v>45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91</v>
      </c>
      <c r="AT135" s="189" t="s">
        <v>154</v>
      </c>
      <c r="AU135" s="189" t="s">
        <v>84</v>
      </c>
      <c r="AY135" s="17" t="s">
        <v>152</v>
      </c>
      <c r="BE135" s="190">
        <f>IF(N135="základní",J135,0)</f>
        <v>0</v>
      </c>
      <c r="BF135" s="190">
        <f>IF(N135="snížená",J135,0)</f>
        <v>1037.79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1037.79</v>
      </c>
      <c r="BL135" s="17" t="s">
        <v>91</v>
      </c>
      <c r="BM135" s="189" t="s">
        <v>375</v>
      </c>
    </row>
    <row r="136" spans="1:65" s="1" customFormat="1" ht="11.25" x14ac:dyDescent="0.2">
      <c r="A136" s="34"/>
      <c r="B136" s="35"/>
      <c r="C136" s="36"/>
      <c r="D136" s="191" t="s">
        <v>160</v>
      </c>
      <c r="E136" s="36"/>
      <c r="F136" s="192" t="s">
        <v>208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84</v>
      </c>
    </row>
    <row r="137" spans="1:65" s="1" customFormat="1" ht="11.25" x14ac:dyDescent="0.2">
      <c r="A137" s="34"/>
      <c r="B137" s="35"/>
      <c r="C137" s="36"/>
      <c r="D137" s="196" t="s">
        <v>162</v>
      </c>
      <c r="E137" s="36"/>
      <c r="F137" s="197" t="s">
        <v>209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162</v>
      </c>
      <c r="AU137" s="17" t="s">
        <v>84</v>
      </c>
    </row>
    <row r="138" spans="1:65" s="1" customFormat="1" ht="16.5" customHeight="1" x14ac:dyDescent="0.2">
      <c r="A138" s="34"/>
      <c r="B138" s="35"/>
      <c r="C138" s="178" t="s">
        <v>216</v>
      </c>
      <c r="D138" s="178" t="s">
        <v>154</v>
      </c>
      <c r="E138" s="179" t="s">
        <v>211</v>
      </c>
      <c r="F138" s="180" t="s">
        <v>212</v>
      </c>
      <c r="G138" s="181" t="s">
        <v>206</v>
      </c>
      <c r="H138" s="182">
        <v>9.3562100000000008</v>
      </c>
      <c r="I138" s="183">
        <v>875.56</v>
      </c>
      <c r="J138" s="184">
        <f>ROUND(I138*H138,2)</f>
        <v>8191.92</v>
      </c>
      <c r="K138" s="180" t="s">
        <v>158</v>
      </c>
      <c r="L138" s="39"/>
      <c r="M138" s="185" t="s">
        <v>19</v>
      </c>
      <c r="N138" s="186" t="s">
        <v>45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91</v>
      </c>
      <c r="AT138" s="189" t="s">
        <v>154</v>
      </c>
      <c r="AU138" s="189" t="s">
        <v>84</v>
      </c>
      <c r="AY138" s="17" t="s">
        <v>152</v>
      </c>
      <c r="BE138" s="190">
        <f>IF(N138="základní",J138,0)</f>
        <v>0</v>
      </c>
      <c r="BF138" s="190">
        <f>IF(N138="snížená",J138,0)</f>
        <v>8191.92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84</v>
      </c>
      <c r="BK138" s="190">
        <f>ROUND(I138*H138,2)</f>
        <v>8191.92</v>
      </c>
      <c r="BL138" s="17" t="s">
        <v>91</v>
      </c>
      <c r="BM138" s="189" t="s">
        <v>376</v>
      </c>
    </row>
    <row r="139" spans="1:65" s="1" customFormat="1" ht="11.25" x14ac:dyDescent="0.2">
      <c r="A139" s="34"/>
      <c r="B139" s="35"/>
      <c r="C139" s="36"/>
      <c r="D139" s="191" t="s">
        <v>160</v>
      </c>
      <c r="E139" s="36"/>
      <c r="F139" s="192" t="s">
        <v>214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160</v>
      </c>
      <c r="AU139" s="17" t="s">
        <v>84</v>
      </c>
    </row>
    <row r="140" spans="1:65" s="1" customFormat="1" ht="11.25" x14ac:dyDescent="0.2">
      <c r="A140" s="34"/>
      <c r="B140" s="35"/>
      <c r="C140" s="36"/>
      <c r="D140" s="196" t="s">
        <v>162</v>
      </c>
      <c r="E140" s="36"/>
      <c r="F140" s="197" t="s">
        <v>215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162</v>
      </c>
      <c r="AU140" s="17" t="s">
        <v>84</v>
      </c>
    </row>
    <row r="141" spans="1:65" s="1" customFormat="1" ht="21.75" customHeight="1" x14ac:dyDescent="0.2">
      <c r="A141" s="34"/>
      <c r="B141" s="35"/>
      <c r="C141" s="178" t="s">
        <v>222</v>
      </c>
      <c r="D141" s="178" t="s">
        <v>154</v>
      </c>
      <c r="E141" s="179" t="s">
        <v>217</v>
      </c>
      <c r="F141" s="180" t="s">
        <v>218</v>
      </c>
      <c r="G141" s="181" t="s">
        <v>206</v>
      </c>
      <c r="H141" s="182">
        <v>9.3562100000000008</v>
      </c>
      <c r="I141" s="183">
        <v>93.22</v>
      </c>
      <c r="J141" s="184">
        <f>ROUND(I141*H141,2)</f>
        <v>872.19</v>
      </c>
      <c r="K141" s="180" t="s">
        <v>158</v>
      </c>
      <c r="L141" s="39"/>
      <c r="M141" s="185" t="s">
        <v>19</v>
      </c>
      <c r="N141" s="186" t="s">
        <v>45</v>
      </c>
      <c r="O141" s="64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91</v>
      </c>
      <c r="AT141" s="189" t="s">
        <v>154</v>
      </c>
      <c r="AU141" s="189" t="s">
        <v>84</v>
      </c>
      <c r="AY141" s="17" t="s">
        <v>152</v>
      </c>
      <c r="BE141" s="190">
        <f>IF(N141="základní",J141,0)</f>
        <v>0</v>
      </c>
      <c r="BF141" s="190">
        <f>IF(N141="snížená",J141,0)</f>
        <v>872.19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872.19</v>
      </c>
      <c r="BL141" s="17" t="s">
        <v>91</v>
      </c>
      <c r="BM141" s="189" t="s">
        <v>377</v>
      </c>
    </row>
    <row r="142" spans="1:65" s="1" customFormat="1" ht="19.5" x14ac:dyDescent="0.2">
      <c r="A142" s="34"/>
      <c r="B142" s="35"/>
      <c r="C142" s="36"/>
      <c r="D142" s="191" t="s">
        <v>160</v>
      </c>
      <c r="E142" s="36"/>
      <c r="F142" s="192" t="s">
        <v>220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84</v>
      </c>
    </row>
    <row r="143" spans="1:65" s="1" customFormat="1" ht="11.25" x14ac:dyDescent="0.2">
      <c r="A143" s="34"/>
      <c r="B143" s="35"/>
      <c r="C143" s="36"/>
      <c r="D143" s="196" t="s">
        <v>162</v>
      </c>
      <c r="E143" s="36"/>
      <c r="F143" s="197" t="s">
        <v>221</v>
      </c>
      <c r="G143" s="36"/>
      <c r="H143" s="36"/>
      <c r="I143" s="193"/>
      <c r="J143" s="36"/>
      <c r="K143" s="36"/>
      <c r="L143" s="39"/>
      <c r="M143" s="194"/>
      <c r="N143" s="19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162</v>
      </c>
      <c r="AU143" s="17" t="s">
        <v>84</v>
      </c>
    </row>
    <row r="144" spans="1:65" s="1" customFormat="1" ht="16.5" customHeight="1" x14ac:dyDescent="0.2">
      <c r="A144" s="34"/>
      <c r="B144" s="35"/>
      <c r="C144" s="178" t="s">
        <v>228</v>
      </c>
      <c r="D144" s="178" t="s">
        <v>154</v>
      </c>
      <c r="E144" s="179" t="s">
        <v>223</v>
      </c>
      <c r="F144" s="180" t="s">
        <v>224</v>
      </c>
      <c r="G144" s="181" t="s">
        <v>206</v>
      </c>
      <c r="H144" s="182">
        <v>9.3562100000000008</v>
      </c>
      <c r="I144" s="183">
        <v>269.04000000000002</v>
      </c>
      <c r="J144" s="184">
        <f>ROUND(I144*H144,2)</f>
        <v>2517.19</v>
      </c>
      <c r="K144" s="180" t="s">
        <v>158</v>
      </c>
      <c r="L144" s="39"/>
      <c r="M144" s="185" t="s">
        <v>19</v>
      </c>
      <c r="N144" s="186" t="s">
        <v>45</v>
      </c>
      <c r="O144" s="64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91</v>
      </c>
      <c r="AT144" s="189" t="s">
        <v>154</v>
      </c>
      <c r="AU144" s="189" t="s">
        <v>84</v>
      </c>
      <c r="AY144" s="17" t="s">
        <v>152</v>
      </c>
      <c r="BE144" s="190">
        <f>IF(N144="základní",J144,0)</f>
        <v>0</v>
      </c>
      <c r="BF144" s="190">
        <f>IF(N144="snížená",J144,0)</f>
        <v>2517.19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84</v>
      </c>
      <c r="BK144" s="190">
        <f>ROUND(I144*H144,2)</f>
        <v>2517.19</v>
      </c>
      <c r="BL144" s="17" t="s">
        <v>91</v>
      </c>
      <c r="BM144" s="189" t="s">
        <v>378</v>
      </c>
    </row>
    <row r="145" spans="1:65" s="1" customFormat="1" ht="11.25" x14ac:dyDescent="0.2">
      <c r="A145" s="34"/>
      <c r="B145" s="35"/>
      <c r="C145" s="36"/>
      <c r="D145" s="191" t="s">
        <v>160</v>
      </c>
      <c r="E145" s="36"/>
      <c r="F145" s="192" t="s">
        <v>226</v>
      </c>
      <c r="G145" s="36"/>
      <c r="H145" s="36"/>
      <c r="I145" s="193"/>
      <c r="J145" s="36"/>
      <c r="K145" s="36"/>
      <c r="L145" s="39"/>
      <c r="M145" s="194"/>
      <c r="N145" s="195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160</v>
      </c>
      <c r="AU145" s="17" t="s">
        <v>84</v>
      </c>
    </row>
    <row r="146" spans="1:65" s="1" customFormat="1" ht="11.25" x14ac:dyDescent="0.2">
      <c r="A146" s="34"/>
      <c r="B146" s="35"/>
      <c r="C146" s="36"/>
      <c r="D146" s="196" t="s">
        <v>162</v>
      </c>
      <c r="E146" s="36"/>
      <c r="F146" s="197" t="s">
        <v>227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162</v>
      </c>
      <c r="AU146" s="17" t="s">
        <v>84</v>
      </c>
    </row>
    <row r="147" spans="1:65" s="1" customFormat="1" ht="16.5" customHeight="1" x14ac:dyDescent="0.2">
      <c r="A147" s="34"/>
      <c r="B147" s="35"/>
      <c r="C147" s="178" t="s">
        <v>8</v>
      </c>
      <c r="D147" s="178" t="s">
        <v>154</v>
      </c>
      <c r="E147" s="179" t="s">
        <v>229</v>
      </c>
      <c r="F147" s="180" t="s">
        <v>230</v>
      </c>
      <c r="G147" s="181" t="s">
        <v>206</v>
      </c>
      <c r="H147" s="182">
        <v>111.7072</v>
      </c>
      <c r="I147" s="183">
        <v>11.8</v>
      </c>
      <c r="J147" s="184">
        <f>ROUND(I147*H147,2)</f>
        <v>1318.14</v>
      </c>
      <c r="K147" s="180" t="s">
        <v>158</v>
      </c>
      <c r="L147" s="39"/>
      <c r="M147" s="185" t="s">
        <v>19</v>
      </c>
      <c r="N147" s="186" t="s">
        <v>45</v>
      </c>
      <c r="O147" s="64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91</v>
      </c>
      <c r="AT147" s="189" t="s">
        <v>154</v>
      </c>
      <c r="AU147" s="189" t="s">
        <v>84</v>
      </c>
      <c r="AY147" s="17" t="s">
        <v>152</v>
      </c>
      <c r="BE147" s="190">
        <f>IF(N147="základní",J147,0)</f>
        <v>0</v>
      </c>
      <c r="BF147" s="190">
        <f>IF(N147="snížená",J147,0)</f>
        <v>1318.14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1318.14</v>
      </c>
      <c r="BL147" s="17" t="s">
        <v>91</v>
      </c>
      <c r="BM147" s="189" t="s">
        <v>379</v>
      </c>
    </row>
    <row r="148" spans="1:65" s="1" customFormat="1" ht="19.5" x14ac:dyDescent="0.2">
      <c r="A148" s="34"/>
      <c r="B148" s="35"/>
      <c r="C148" s="36"/>
      <c r="D148" s="191" t="s">
        <v>160</v>
      </c>
      <c r="E148" s="36"/>
      <c r="F148" s="192" t="s">
        <v>232</v>
      </c>
      <c r="G148" s="36"/>
      <c r="H148" s="36"/>
      <c r="I148" s="193"/>
      <c r="J148" s="36"/>
      <c r="K148" s="36"/>
      <c r="L148" s="39"/>
      <c r="M148" s="194"/>
      <c r="N148" s="19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84</v>
      </c>
    </row>
    <row r="149" spans="1:65" s="1" customFormat="1" ht="11.25" x14ac:dyDescent="0.2">
      <c r="A149" s="34"/>
      <c r="B149" s="35"/>
      <c r="C149" s="36"/>
      <c r="D149" s="196" t="s">
        <v>162</v>
      </c>
      <c r="E149" s="36"/>
      <c r="F149" s="197" t="s">
        <v>233</v>
      </c>
      <c r="G149" s="36"/>
      <c r="H149" s="36"/>
      <c r="I149" s="193"/>
      <c r="J149" s="36"/>
      <c r="K149" s="36"/>
      <c r="L149" s="39"/>
      <c r="M149" s="194"/>
      <c r="N149" s="19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162</v>
      </c>
      <c r="AU149" s="17" t="s">
        <v>84</v>
      </c>
    </row>
    <row r="150" spans="1:65" s="1" customFormat="1" ht="21.75" customHeight="1" x14ac:dyDescent="0.2">
      <c r="A150" s="34"/>
      <c r="B150" s="35"/>
      <c r="C150" s="178" t="s">
        <v>241</v>
      </c>
      <c r="D150" s="178" t="s">
        <v>154</v>
      </c>
      <c r="E150" s="179" t="s">
        <v>234</v>
      </c>
      <c r="F150" s="180" t="s">
        <v>235</v>
      </c>
      <c r="G150" s="181" t="s">
        <v>206</v>
      </c>
      <c r="H150" s="182">
        <v>11.170719999999999</v>
      </c>
      <c r="I150" s="183">
        <v>1444.32</v>
      </c>
      <c r="J150" s="184">
        <f>ROUND(I150*H150,2)</f>
        <v>16134.09</v>
      </c>
      <c r="K150" s="180" t="s">
        <v>158</v>
      </c>
      <c r="L150" s="39"/>
      <c r="M150" s="185" t="s">
        <v>19</v>
      </c>
      <c r="N150" s="186" t="s">
        <v>45</v>
      </c>
      <c r="O150" s="64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91</v>
      </c>
      <c r="AT150" s="189" t="s">
        <v>154</v>
      </c>
      <c r="AU150" s="189" t="s">
        <v>84</v>
      </c>
      <c r="AY150" s="17" t="s">
        <v>152</v>
      </c>
      <c r="BE150" s="190">
        <f>IF(N150="základní",J150,0)</f>
        <v>0</v>
      </c>
      <c r="BF150" s="190">
        <f>IF(N150="snížená",J150,0)</f>
        <v>16134.09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84</v>
      </c>
      <c r="BK150" s="190">
        <f>ROUND(I150*H150,2)</f>
        <v>16134.09</v>
      </c>
      <c r="BL150" s="17" t="s">
        <v>91</v>
      </c>
      <c r="BM150" s="189" t="s">
        <v>380</v>
      </c>
    </row>
    <row r="151" spans="1:65" s="1" customFormat="1" ht="19.5" x14ac:dyDescent="0.2">
      <c r="A151" s="34"/>
      <c r="B151" s="35"/>
      <c r="C151" s="36"/>
      <c r="D151" s="191" t="s">
        <v>160</v>
      </c>
      <c r="E151" s="36"/>
      <c r="F151" s="192" t="s">
        <v>237</v>
      </c>
      <c r="G151" s="36"/>
      <c r="H151" s="36"/>
      <c r="I151" s="193"/>
      <c r="J151" s="36"/>
      <c r="K151" s="36"/>
      <c r="L151" s="39"/>
      <c r="M151" s="194"/>
      <c r="N151" s="195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160</v>
      </c>
      <c r="AU151" s="17" t="s">
        <v>84</v>
      </c>
    </row>
    <row r="152" spans="1:65" s="1" customFormat="1" ht="11.25" x14ac:dyDescent="0.2">
      <c r="A152" s="34"/>
      <c r="B152" s="35"/>
      <c r="C152" s="36"/>
      <c r="D152" s="196" t="s">
        <v>162</v>
      </c>
      <c r="E152" s="36"/>
      <c r="F152" s="197" t="s">
        <v>238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162</v>
      </c>
      <c r="AU152" s="17" t="s">
        <v>84</v>
      </c>
    </row>
    <row r="153" spans="1:65" s="11" customFormat="1" ht="22.9" customHeight="1" x14ac:dyDescent="0.2">
      <c r="B153" s="162"/>
      <c r="C153" s="163"/>
      <c r="D153" s="164" t="s">
        <v>72</v>
      </c>
      <c r="E153" s="176" t="s">
        <v>239</v>
      </c>
      <c r="F153" s="176" t="s">
        <v>240</v>
      </c>
      <c r="G153" s="163"/>
      <c r="H153" s="163"/>
      <c r="I153" s="166"/>
      <c r="J153" s="177">
        <f>BK153</f>
        <v>2086.0100000000002</v>
      </c>
      <c r="K153" s="163"/>
      <c r="L153" s="168"/>
      <c r="M153" s="169"/>
      <c r="N153" s="170"/>
      <c r="O153" s="170"/>
      <c r="P153" s="171">
        <f>SUM(P154:P156)</f>
        <v>0</v>
      </c>
      <c r="Q153" s="170"/>
      <c r="R153" s="171">
        <f>SUM(R154:R156)</f>
        <v>0</v>
      </c>
      <c r="S153" s="170"/>
      <c r="T153" s="172">
        <f>SUM(T154:T156)</f>
        <v>0</v>
      </c>
      <c r="AR153" s="173" t="s">
        <v>77</v>
      </c>
      <c r="AT153" s="174" t="s">
        <v>72</v>
      </c>
      <c r="AU153" s="174" t="s">
        <v>77</v>
      </c>
      <c r="AY153" s="173" t="s">
        <v>152</v>
      </c>
      <c r="BK153" s="175">
        <f>SUM(BK154:BK156)</f>
        <v>2086.0100000000002</v>
      </c>
    </row>
    <row r="154" spans="1:65" s="1" customFormat="1" ht="16.5" customHeight="1" x14ac:dyDescent="0.2">
      <c r="A154" s="34"/>
      <c r="B154" s="35"/>
      <c r="C154" s="178" t="s">
        <v>251</v>
      </c>
      <c r="D154" s="178" t="s">
        <v>154</v>
      </c>
      <c r="E154" s="179" t="s">
        <v>242</v>
      </c>
      <c r="F154" s="180" t="s">
        <v>243</v>
      </c>
      <c r="G154" s="181" t="s">
        <v>206</v>
      </c>
      <c r="H154" s="182">
        <v>1.4165099999999999</v>
      </c>
      <c r="I154" s="183">
        <v>1472.64</v>
      </c>
      <c r="J154" s="184">
        <f>ROUND(I154*H154,2)</f>
        <v>2086.0100000000002</v>
      </c>
      <c r="K154" s="180" t="s">
        <v>158</v>
      </c>
      <c r="L154" s="39"/>
      <c r="M154" s="185" t="s">
        <v>19</v>
      </c>
      <c r="N154" s="186" t="s">
        <v>45</v>
      </c>
      <c r="O154" s="64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91</v>
      </c>
      <c r="AT154" s="189" t="s">
        <v>154</v>
      </c>
      <c r="AU154" s="189" t="s">
        <v>84</v>
      </c>
      <c r="AY154" s="17" t="s">
        <v>152</v>
      </c>
      <c r="BE154" s="190">
        <f>IF(N154="základní",J154,0)</f>
        <v>0</v>
      </c>
      <c r="BF154" s="190">
        <f>IF(N154="snížená",J154,0)</f>
        <v>2086.0100000000002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84</v>
      </c>
      <c r="BK154" s="190">
        <f>ROUND(I154*H154,2)</f>
        <v>2086.0100000000002</v>
      </c>
      <c r="BL154" s="17" t="s">
        <v>91</v>
      </c>
      <c r="BM154" s="189" t="s">
        <v>381</v>
      </c>
    </row>
    <row r="155" spans="1:65" s="1" customFormat="1" ht="19.5" x14ac:dyDescent="0.2">
      <c r="A155" s="34"/>
      <c r="B155" s="35"/>
      <c r="C155" s="36"/>
      <c r="D155" s="191" t="s">
        <v>160</v>
      </c>
      <c r="E155" s="36"/>
      <c r="F155" s="192" t="s">
        <v>245</v>
      </c>
      <c r="G155" s="36"/>
      <c r="H155" s="36"/>
      <c r="I155" s="193"/>
      <c r="J155" s="36"/>
      <c r="K155" s="36"/>
      <c r="L155" s="39"/>
      <c r="M155" s="194"/>
      <c r="N155" s="19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160</v>
      </c>
      <c r="AU155" s="17" t="s">
        <v>84</v>
      </c>
    </row>
    <row r="156" spans="1:65" s="1" customFormat="1" ht="11.25" x14ac:dyDescent="0.2">
      <c r="A156" s="34"/>
      <c r="B156" s="35"/>
      <c r="C156" s="36"/>
      <c r="D156" s="196" t="s">
        <v>162</v>
      </c>
      <c r="E156" s="36"/>
      <c r="F156" s="197" t="s">
        <v>246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162</v>
      </c>
      <c r="AU156" s="17" t="s">
        <v>84</v>
      </c>
    </row>
    <row r="157" spans="1:65" s="11" customFormat="1" ht="25.9" customHeight="1" x14ac:dyDescent="0.2">
      <c r="B157" s="162"/>
      <c r="C157" s="163"/>
      <c r="D157" s="164" t="s">
        <v>72</v>
      </c>
      <c r="E157" s="165" t="s">
        <v>247</v>
      </c>
      <c r="F157" s="165" t="s">
        <v>248</v>
      </c>
      <c r="G157" s="163"/>
      <c r="H157" s="163"/>
      <c r="I157" s="166"/>
      <c r="J157" s="167">
        <f>BK157</f>
        <v>598718.30000000005</v>
      </c>
      <c r="K157" s="163"/>
      <c r="L157" s="168"/>
      <c r="M157" s="169"/>
      <c r="N157" s="170"/>
      <c r="O157" s="170"/>
      <c r="P157" s="171">
        <f>P158+P164+P176+P198+P224+P247+P252+P284</f>
        <v>0</v>
      </c>
      <c r="Q157" s="170"/>
      <c r="R157" s="171">
        <f>R158+R164+R176+R198+R224+R247+R252+R284</f>
        <v>5.3538774</v>
      </c>
      <c r="S157" s="170"/>
      <c r="T157" s="172">
        <f>T158+T164+T176+T198+T224+T247+T252+T284</f>
        <v>2.7562113049999999</v>
      </c>
      <c r="AR157" s="173" t="s">
        <v>84</v>
      </c>
      <c r="AT157" s="174" t="s">
        <v>72</v>
      </c>
      <c r="AU157" s="174" t="s">
        <v>73</v>
      </c>
      <c r="AY157" s="173" t="s">
        <v>152</v>
      </c>
      <c r="BK157" s="175">
        <f>BK158+BK164+BK176+BK198+BK224+BK247+BK252+BK284</f>
        <v>598718.30000000005</v>
      </c>
    </row>
    <row r="158" spans="1:65" s="11" customFormat="1" ht="22.9" customHeight="1" x14ac:dyDescent="0.2">
      <c r="B158" s="162"/>
      <c r="C158" s="163"/>
      <c r="D158" s="164" t="s">
        <v>72</v>
      </c>
      <c r="E158" s="176" t="s">
        <v>382</v>
      </c>
      <c r="F158" s="176" t="s">
        <v>383</v>
      </c>
      <c r="G158" s="163"/>
      <c r="H158" s="163"/>
      <c r="I158" s="166"/>
      <c r="J158" s="177">
        <f>BK158</f>
        <v>15222</v>
      </c>
      <c r="K158" s="163"/>
      <c r="L158" s="168"/>
      <c r="M158" s="169"/>
      <c r="N158" s="170"/>
      <c r="O158" s="170"/>
      <c r="P158" s="171">
        <f>SUM(P159:P163)</f>
        <v>0</v>
      </c>
      <c r="Q158" s="170"/>
      <c r="R158" s="171">
        <f>SUM(R159:R163)</f>
        <v>4.4249999999999998E-2</v>
      </c>
      <c r="S158" s="170"/>
      <c r="T158" s="172">
        <f>SUM(T159:T163)</f>
        <v>0</v>
      </c>
      <c r="AR158" s="173" t="s">
        <v>84</v>
      </c>
      <c r="AT158" s="174" t="s">
        <v>72</v>
      </c>
      <c r="AU158" s="174" t="s">
        <v>77</v>
      </c>
      <c r="AY158" s="173" t="s">
        <v>152</v>
      </c>
      <c r="BK158" s="175">
        <f>SUM(BK159:BK163)</f>
        <v>15222</v>
      </c>
    </row>
    <row r="159" spans="1:65" s="1" customFormat="1" ht="16.5" customHeight="1" x14ac:dyDescent="0.2">
      <c r="A159" s="34"/>
      <c r="B159" s="35"/>
      <c r="C159" s="178" t="s">
        <v>258</v>
      </c>
      <c r="D159" s="178" t="s">
        <v>154</v>
      </c>
      <c r="E159" s="179" t="s">
        <v>384</v>
      </c>
      <c r="F159" s="180" t="s">
        <v>385</v>
      </c>
      <c r="G159" s="181" t="s">
        <v>386</v>
      </c>
      <c r="H159" s="182">
        <v>2</v>
      </c>
      <c r="I159" s="183">
        <v>6726</v>
      </c>
      <c r="J159" s="184">
        <f>ROUND(I159*H159,2)</f>
        <v>13452</v>
      </c>
      <c r="K159" s="180" t="s">
        <v>158</v>
      </c>
      <c r="L159" s="39"/>
      <c r="M159" s="185" t="s">
        <v>19</v>
      </c>
      <c r="N159" s="186" t="s">
        <v>45</v>
      </c>
      <c r="O159" s="64"/>
      <c r="P159" s="187">
        <f>O159*H159</f>
        <v>0</v>
      </c>
      <c r="Q159" s="187">
        <v>1.4749999999999999E-2</v>
      </c>
      <c r="R159" s="187">
        <f>Q159*H159</f>
        <v>2.9499999999999998E-2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241</v>
      </c>
      <c r="AT159" s="189" t="s">
        <v>154</v>
      </c>
      <c r="AU159" s="189" t="s">
        <v>84</v>
      </c>
      <c r="AY159" s="17" t="s">
        <v>152</v>
      </c>
      <c r="BE159" s="190">
        <f>IF(N159="základní",J159,0)</f>
        <v>0</v>
      </c>
      <c r="BF159" s="190">
        <f>IF(N159="snížená",J159,0)</f>
        <v>13452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13452</v>
      </c>
      <c r="BL159" s="17" t="s">
        <v>241</v>
      </c>
      <c r="BM159" s="189" t="s">
        <v>387</v>
      </c>
    </row>
    <row r="160" spans="1:65" s="1" customFormat="1" ht="11.25" x14ac:dyDescent="0.2">
      <c r="A160" s="34"/>
      <c r="B160" s="35"/>
      <c r="C160" s="36"/>
      <c r="D160" s="191" t="s">
        <v>160</v>
      </c>
      <c r="E160" s="36"/>
      <c r="F160" s="192" t="s">
        <v>388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84</v>
      </c>
    </row>
    <row r="161" spans="1:65" s="1" customFormat="1" ht="11.25" x14ac:dyDescent="0.2">
      <c r="A161" s="34"/>
      <c r="B161" s="35"/>
      <c r="C161" s="36"/>
      <c r="D161" s="196" t="s">
        <v>162</v>
      </c>
      <c r="E161" s="36"/>
      <c r="F161" s="197" t="s">
        <v>389</v>
      </c>
      <c r="G161" s="36"/>
      <c r="H161" s="36"/>
      <c r="I161" s="193"/>
      <c r="J161" s="36"/>
      <c r="K161" s="36"/>
      <c r="L161" s="39"/>
      <c r="M161" s="194"/>
      <c r="N161" s="195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162</v>
      </c>
      <c r="AU161" s="17" t="s">
        <v>84</v>
      </c>
    </row>
    <row r="162" spans="1:65" s="1" customFormat="1" ht="16.5" customHeight="1" x14ac:dyDescent="0.2">
      <c r="A162" s="34"/>
      <c r="B162" s="35"/>
      <c r="C162" s="178" t="s">
        <v>265</v>
      </c>
      <c r="D162" s="178" t="s">
        <v>154</v>
      </c>
      <c r="E162" s="179" t="s">
        <v>390</v>
      </c>
      <c r="F162" s="180" t="s">
        <v>391</v>
      </c>
      <c r="G162" s="181" t="s">
        <v>386</v>
      </c>
      <c r="H162" s="182">
        <v>1</v>
      </c>
      <c r="I162" s="183">
        <v>1770</v>
      </c>
      <c r="J162" s="184">
        <f>ROUND(I162*H162,2)</f>
        <v>1770</v>
      </c>
      <c r="K162" s="180" t="s">
        <v>19</v>
      </c>
      <c r="L162" s="39"/>
      <c r="M162" s="185" t="s">
        <v>19</v>
      </c>
      <c r="N162" s="186" t="s">
        <v>45</v>
      </c>
      <c r="O162" s="64"/>
      <c r="P162" s="187">
        <f>O162*H162</f>
        <v>0</v>
      </c>
      <c r="Q162" s="187">
        <v>1.4749999999999999E-2</v>
      </c>
      <c r="R162" s="187">
        <f>Q162*H162</f>
        <v>1.4749999999999999E-2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241</v>
      </c>
      <c r="AT162" s="189" t="s">
        <v>154</v>
      </c>
      <c r="AU162" s="189" t="s">
        <v>84</v>
      </c>
      <c r="AY162" s="17" t="s">
        <v>152</v>
      </c>
      <c r="BE162" s="190">
        <f>IF(N162="základní",J162,0)</f>
        <v>0</v>
      </c>
      <c r="BF162" s="190">
        <f>IF(N162="snížená",J162,0)</f>
        <v>1770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84</v>
      </c>
      <c r="BK162" s="190">
        <f>ROUND(I162*H162,2)</f>
        <v>1770</v>
      </c>
      <c r="BL162" s="17" t="s">
        <v>241</v>
      </c>
      <c r="BM162" s="189" t="s">
        <v>392</v>
      </c>
    </row>
    <row r="163" spans="1:65" s="1" customFormat="1" ht="11.25" x14ac:dyDescent="0.2">
      <c r="A163" s="34"/>
      <c r="B163" s="35"/>
      <c r="C163" s="36"/>
      <c r="D163" s="191" t="s">
        <v>160</v>
      </c>
      <c r="E163" s="36"/>
      <c r="F163" s="192" t="s">
        <v>388</v>
      </c>
      <c r="G163" s="36"/>
      <c r="H163" s="36"/>
      <c r="I163" s="193"/>
      <c r="J163" s="36"/>
      <c r="K163" s="36"/>
      <c r="L163" s="39"/>
      <c r="M163" s="194"/>
      <c r="N163" s="195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160</v>
      </c>
      <c r="AU163" s="17" t="s">
        <v>84</v>
      </c>
    </row>
    <row r="164" spans="1:65" s="11" customFormat="1" ht="22.9" customHeight="1" x14ac:dyDescent="0.2">
      <c r="B164" s="162"/>
      <c r="C164" s="163"/>
      <c r="D164" s="164" t="s">
        <v>72</v>
      </c>
      <c r="E164" s="176" t="s">
        <v>249</v>
      </c>
      <c r="F164" s="176" t="s">
        <v>250</v>
      </c>
      <c r="G164" s="163"/>
      <c r="H164" s="163"/>
      <c r="I164" s="166"/>
      <c r="J164" s="177">
        <f>BK164</f>
        <v>33984</v>
      </c>
      <c r="K164" s="163"/>
      <c r="L164" s="168"/>
      <c r="M164" s="169"/>
      <c r="N164" s="170"/>
      <c r="O164" s="170"/>
      <c r="P164" s="171">
        <f>SUM(P165:P175)</f>
        <v>0</v>
      </c>
      <c r="Q164" s="170"/>
      <c r="R164" s="171">
        <f>SUM(R165:R175)</f>
        <v>9.0000000000000011E-3</v>
      </c>
      <c r="S164" s="170"/>
      <c r="T164" s="172">
        <f>SUM(T165:T175)</f>
        <v>0</v>
      </c>
      <c r="AR164" s="173" t="s">
        <v>84</v>
      </c>
      <c r="AT164" s="174" t="s">
        <v>72</v>
      </c>
      <c r="AU164" s="174" t="s">
        <v>77</v>
      </c>
      <c r="AY164" s="173" t="s">
        <v>152</v>
      </c>
      <c r="BK164" s="175">
        <f>SUM(BK165:BK175)</f>
        <v>33984</v>
      </c>
    </row>
    <row r="165" spans="1:65" s="1" customFormat="1" ht="16.5" customHeight="1" x14ac:dyDescent="0.2">
      <c r="A165" s="34"/>
      <c r="B165" s="35"/>
      <c r="C165" s="178" t="s">
        <v>271</v>
      </c>
      <c r="D165" s="178" t="s">
        <v>154</v>
      </c>
      <c r="E165" s="179" t="s">
        <v>252</v>
      </c>
      <c r="F165" s="180" t="s">
        <v>253</v>
      </c>
      <c r="G165" s="181" t="s">
        <v>254</v>
      </c>
      <c r="H165" s="182">
        <v>60</v>
      </c>
      <c r="I165" s="183">
        <v>76.7</v>
      </c>
      <c r="J165" s="184">
        <f>ROUND(I165*H165,2)</f>
        <v>4602</v>
      </c>
      <c r="K165" s="180" t="s">
        <v>158</v>
      </c>
      <c r="L165" s="39"/>
      <c r="M165" s="185" t="s">
        <v>19</v>
      </c>
      <c r="N165" s="186" t="s">
        <v>45</v>
      </c>
      <c r="O165" s="64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241</v>
      </c>
      <c r="AT165" s="189" t="s">
        <v>154</v>
      </c>
      <c r="AU165" s="189" t="s">
        <v>84</v>
      </c>
      <c r="AY165" s="17" t="s">
        <v>152</v>
      </c>
      <c r="BE165" s="190">
        <f>IF(N165="základní",J165,0)</f>
        <v>0</v>
      </c>
      <c r="BF165" s="190">
        <f>IF(N165="snížená",J165,0)</f>
        <v>4602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4602</v>
      </c>
      <c r="BL165" s="17" t="s">
        <v>241</v>
      </c>
      <c r="BM165" s="189" t="s">
        <v>393</v>
      </c>
    </row>
    <row r="166" spans="1:65" s="1" customFormat="1" ht="19.5" x14ac:dyDescent="0.2">
      <c r="A166" s="34"/>
      <c r="B166" s="35"/>
      <c r="C166" s="36"/>
      <c r="D166" s="191" t="s">
        <v>160</v>
      </c>
      <c r="E166" s="36"/>
      <c r="F166" s="192" t="s">
        <v>256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84</v>
      </c>
    </row>
    <row r="167" spans="1:65" s="1" customFormat="1" ht="11.25" x14ac:dyDescent="0.2">
      <c r="A167" s="34"/>
      <c r="B167" s="35"/>
      <c r="C167" s="36"/>
      <c r="D167" s="196" t="s">
        <v>162</v>
      </c>
      <c r="E167" s="36"/>
      <c r="F167" s="197" t="s">
        <v>257</v>
      </c>
      <c r="G167" s="36"/>
      <c r="H167" s="36"/>
      <c r="I167" s="193"/>
      <c r="J167" s="36"/>
      <c r="K167" s="36"/>
      <c r="L167" s="39"/>
      <c r="M167" s="194"/>
      <c r="N167" s="195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162</v>
      </c>
      <c r="AU167" s="17" t="s">
        <v>84</v>
      </c>
    </row>
    <row r="168" spans="1:65" s="1" customFormat="1" ht="16.5" customHeight="1" x14ac:dyDescent="0.2">
      <c r="A168" s="34"/>
      <c r="B168" s="35"/>
      <c r="C168" s="209" t="s">
        <v>7</v>
      </c>
      <c r="D168" s="209" t="s">
        <v>259</v>
      </c>
      <c r="E168" s="210" t="s">
        <v>260</v>
      </c>
      <c r="F168" s="211" t="s">
        <v>261</v>
      </c>
      <c r="G168" s="212" t="s">
        <v>254</v>
      </c>
      <c r="H168" s="213">
        <v>60</v>
      </c>
      <c r="I168" s="214">
        <v>159.30000000000001</v>
      </c>
      <c r="J168" s="215">
        <f>ROUND(I168*H168,2)</f>
        <v>9558</v>
      </c>
      <c r="K168" s="211" t="s">
        <v>19</v>
      </c>
      <c r="L168" s="216"/>
      <c r="M168" s="217" t="s">
        <v>19</v>
      </c>
      <c r="N168" s="218" t="s">
        <v>45</v>
      </c>
      <c r="O168" s="64"/>
      <c r="P168" s="187">
        <f>O168*H168</f>
        <v>0</v>
      </c>
      <c r="Q168" s="187">
        <v>5.0000000000000002E-5</v>
      </c>
      <c r="R168" s="187">
        <f>Q168*H168</f>
        <v>3.0000000000000001E-3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262</v>
      </c>
      <c r="AT168" s="189" t="s">
        <v>259</v>
      </c>
      <c r="AU168" s="189" t="s">
        <v>84</v>
      </c>
      <c r="AY168" s="17" t="s">
        <v>152</v>
      </c>
      <c r="BE168" s="190">
        <f>IF(N168="základní",J168,0)</f>
        <v>0</v>
      </c>
      <c r="BF168" s="190">
        <f>IF(N168="snížená",J168,0)</f>
        <v>9558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84</v>
      </c>
      <c r="BK168" s="190">
        <f>ROUND(I168*H168,2)</f>
        <v>9558</v>
      </c>
      <c r="BL168" s="17" t="s">
        <v>241</v>
      </c>
      <c r="BM168" s="189" t="s">
        <v>394</v>
      </c>
    </row>
    <row r="169" spans="1:65" s="1" customFormat="1" ht="11.25" x14ac:dyDescent="0.2">
      <c r="A169" s="34"/>
      <c r="B169" s="35"/>
      <c r="C169" s="36"/>
      <c r="D169" s="191" t="s">
        <v>160</v>
      </c>
      <c r="E169" s="36"/>
      <c r="F169" s="192" t="s">
        <v>264</v>
      </c>
      <c r="G169" s="36"/>
      <c r="H169" s="36"/>
      <c r="I169" s="193"/>
      <c r="J169" s="36"/>
      <c r="K169" s="36"/>
      <c r="L169" s="39"/>
      <c r="M169" s="194"/>
      <c r="N169" s="19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160</v>
      </c>
      <c r="AU169" s="17" t="s">
        <v>84</v>
      </c>
    </row>
    <row r="170" spans="1:65" s="1" customFormat="1" ht="16.5" customHeight="1" x14ac:dyDescent="0.2">
      <c r="A170" s="34"/>
      <c r="B170" s="35"/>
      <c r="C170" s="178" t="s">
        <v>395</v>
      </c>
      <c r="D170" s="178" t="s">
        <v>154</v>
      </c>
      <c r="E170" s="179" t="s">
        <v>266</v>
      </c>
      <c r="F170" s="180" t="s">
        <v>267</v>
      </c>
      <c r="G170" s="181" t="s">
        <v>254</v>
      </c>
      <c r="H170" s="182">
        <v>120</v>
      </c>
      <c r="I170" s="183">
        <v>76.7</v>
      </c>
      <c r="J170" s="184">
        <f>ROUND(I170*H170,2)</f>
        <v>9204</v>
      </c>
      <c r="K170" s="180" t="s">
        <v>158</v>
      </c>
      <c r="L170" s="39"/>
      <c r="M170" s="185" t="s">
        <v>19</v>
      </c>
      <c r="N170" s="186" t="s">
        <v>45</v>
      </c>
      <c r="O170" s="64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241</v>
      </c>
      <c r="AT170" s="189" t="s">
        <v>154</v>
      </c>
      <c r="AU170" s="189" t="s">
        <v>84</v>
      </c>
      <c r="AY170" s="17" t="s">
        <v>152</v>
      </c>
      <c r="BE170" s="190">
        <f>IF(N170="základní",J170,0)</f>
        <v>0</v>
      </c>
      <c r="BF170" s="190">
        <f>IF(N170="snížená",J170,0)</f>
        <v>9204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9204</v>
      </c>
      <c r="BL170" s="17" t="s">
        <v>241</v>
      </c>
      <c r="BM170" s="189" t="s">
        <v>396</v>
      </c>
    </row>
    <row r="171" spans="1:65" s="1" customFormat="1" ht="19.5" x14ac:dyDescent="0.2">
      <c r="A171" s="34"/>
      <c r="B171" s="35"/>
      <c r="C171" s="36"/>
      <c r="D171" s="191" t="s">
        <v>160</v>
      </c>
      <c r="E171" s="36"/>
      <c r="F171" s="192" t="s">
        <v>269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84</v>
      </c>
    </row>
    <row r="172" spans="1:65" s="1" customFormat="1" ht="11.25" x14ac:dyDescent="0.2">
      <c r="A172" s="34"/>
      <c r="B172" s="35"/>
      <c r="C172" s="36"/>
      <c r="D172" s="196" t="s">
        <v>162</v>
      </c>
      <c r="E172" s="36"/>
      <c r="F172" s="197" t="s">
        <v>270</v>
      </c>
      <c r="G172" s="36"/>
      <c r="H172" s="36"/>
      <c r="I172" s="193"/>
      <c r="J172" s="36"/>
      <c r="K172" s="36"/>
      <c r="L172" s="39"/>
      <c r="M172" s="194"/>
      <c r="N172" s="19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162</v>
      </c>
      <c r="AU172" s="17" t="s">
        <v>84</v>
      </c>
    </row>
    <row r="173" spans="1:65" s="1" customFormat="1" ht="16.5" customHeight="1" x14ac:dyDescent="0.2">
      <c r="A173" s="34"/>
      <c r="B173" s="35"/>
      <c r="C173" s="209" t="s">
        <v>397</v>
      </c>
      <c r="D173" s="209" t="s">
        <v>259</v>
      </c>
      <c r="E173" s="210" t="s">
        <v>272</v>
      </c>
      <c r="F173" s="211" t="s">
        <v>273</v>
      </c>
      <c r="G173" s="212" t="s">
        <v>254</v>
      </c>
      <c r="H173" s="213">
        <v>60</v>
      </c>
      <c r="I173" s="214">
        <v>177</v>
      </c>
      <c r="J173" s="215">
        <f>ROUND(I173*H173,2)</f>
        <v>10620</v>
      </c>
      <c r="K173" s="211" t="s">
        <v>158</v>
      </c>
      <c r="L173" s="216"/>
      <c r="M173" s="217" t="s">
        <v>19</v>
      </c>
      <c r="N173" s="218" t="s">
        <v>45</v>
      </c>
      <c r="O173" s="64"/>
      <c r="P173" s="187">
        <f>O173*H173</f>
        <v>0</v>
      </c>
      <c r="Q173" s="187">
        <v>1E-4</v>
      </c>
      <c r="R173" s="187">
        <f>Q173*H173</f>
        <v>6.0000000000000001E-3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262</v>
      </c>
      <c r="AT173" s="189" t="s">
        <v>259</v>
      </c>
      <c r="AU173" s="189" t="s">
        <v>84</v>
      </c>
      <c r="AY173" s="17" t="s">
        <v>152</v>
      </c>
      <c r="BE173" s="190">
        <f>IF(N173="základní",J173,0)</f>
        <v>0</v>
      </c>
      <c r="BF173" s="190">
        <f>IF(N173="snížená",J173,0)</f>
        <v>10620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84</v>
      </c>
      <c r="BK173" s="190">
        <f>ROUND(I173*H173,2)</f>
        <v>10620</v>
      </c>
      <c r="BL173" s="17" t="s">
        <v>241</v>
      </c>
      <c r="BM173" s="189" t="s">
        <v>398</v>
      </c>
    </row>
    <row r="174" spans="1:65" s="1" customFormat="1" ht="11.25" x14ac:dyDescent="0.2">
      <c r="A174" s="34"/>
      <c r="B174" s="35"/>
      <c r="C174" s="36"/>
      <c r="D174" s="191" t="s">
        <v>160</v>
      </c>
      <c r="E174" s="36"/>
      <c r="F174" s="192" t="s">
        <v>273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160</v>
      </c>
      <c r="AU174" s="17" t="s">
        <v>84</v>
      </c>
    </row>
    <row r="175" spans="1:65" s="1" customFormat="1" ht="11.25" x14ac:dyDescent="0.2">
      <c r="A175" s="34"/>
      <c r="B175" s="35"/>
      <c r="C175" s="36"/>
      <c r="D175" s="196" t="s">
        <v>162</v>
      </c>
      <c r="E175" s="36"/>
      <c r="F175" s="197" t="s">
        <v>275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162</v>
      </c>
      <c r="AU175" s="17" t="s">
        <v>84</v>
      </c>
    </row>
    <row r="176" spans="1:65" s="11" customFormat="1" ht="22.9" customHeight="1" x14ac:dyDescent="0.2">
      <c r="B176" s="162"/>
      <c r="C176" s="163"/>
      <c r="D176" s="164" t="s">
        <v>72</v>
      </c>
      <c r="E176" s="176" t="s">
        <v>399</v>
      </c>
      <c r="F176" s="176" t="s">
        <v>400</v>
      </c>
      <c r="G176" s="163"/>
      <c r="H176" s="163"/>
      <c r="I176" s="166"/>
      <c r="J176" s="177">
        <f>BK176</f>
        <v>33260.99</v>
      </c>
      <c r="K176" s="163"/>
      <c r="L176" s="168"/>
      <c r="M176" s="169"/>
      <c r="N176" s="170"/>
      <c r="O176" s="170"/>
      <c r="P176" s="171">
        <f>SUM(P177:P197)</f>
        <v>0</v>
      </c>
      <c r="Q176" s="170"/>
      <c r="R176" s="171">
        <f>SUM(R177:R197)</f>
        <v>0.75813599999999992</v>
      </c>
      <c r="S176" s="170"/>
      <c r="T176" s="172">
        <f>SUM(T177:T197)</f>
        <v>0</v>
      </c>
      <c r="AR176" s="173" t="s">
        <v>84</v>
      </c>
      <c r="AT176" s="174" t="s">
        <v>72</v>
      </c>
      <c r="AU176" s="174" t="s">
        <v>77</v>
      </c>
      <c r="AY176" s="173" t="s">
        <v>152</v>
      </c>
      <c r="BK176" s="175">
        <f>SUM(BK177:BK197)</f>
        <v>33260.99</v>
      </c>
    </row>
    <row r="177" spans="1:65" s="1" customFormat="1" ht="16.5" customHeight="1" x14ac:dyDescent="0.2">
      <c r="A177" s="34"/>
      <c r="B177" s="35"/>
      <c r="C177" s="178" t="s">
        <v>401</v>
      </c>
      <c r="D177" s="178" t="s">
        <v>154</v>
      </c>
      <c r="E177" s="179" t="s">
        <v>402</v>
      </c>
      <c r="F177" s="180" t="s">
        <v>403</v>
      </c>
      <c r="G177" s="181" t="s">
        <v>157</v>
      </c>
      <c r="H177" s="182">
        <v>26.2</v>
      </c>
      <c r="I177" s="183">
        <v>944</v>
      </c>
      <c r="J177" s="184">
        <f>ROUND(I177*H177,2)</f>
        <v>24732.799999999999</v>
      </c>
      <c r="K177" s="180" t="s">
        <v>158</v>
      </c>
      <c r="L177" s="39"/>
      <c r="M177" s="185" t="s">
        <v>19</v>
      </c>
      <c r="N177" s="186" t="s">
        <v>45</v>
      </c>
      <c r="O177" s="64"/>
      <c r="P177" s="187">
        <f>O177*H177</f>
        <v>0</v>
      </c>
      <c r="Q177" s="187">
        <v>2.6179999999999998E-2</v>
      </c>
      <c r="R177" s="187">
        <f>Q177*H177</f>
        <v>0.68591599999999997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241</v>
      </c>
      <c r="AT177" s="189" t="s">
        <v>154</v>
      </c>
      <c r="AU177" s="189" t="s">
        <v>84</v>
      </c>
      <c r="AY177" s="17" t="s">
        <v>152</v>
      </c>
      <c r="BE177" s="190">
        <f>IF(N177="základní",J177,0)</f>
        <v>0</v>
      </c>
      <c r="BF177" s="190">
        <f>IF(N177="snížená",J177,0)</f>
        <v>24732.799999999999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84</v>
      </c>
      <c r="BK177" s="190">
        <f>ROUND(I177*H177,2)</f>
        <v>24732.799999999999</v>
      </c>
      <c r="BL177" s="17" t="s">
        <v>241</v>
      </c>
      <c r="BM177" s="189" t="s">
        <v>404</v>
      </c>
    </row>
    <row r="178" spans="1:65" s="1" customFormat="1" ht="19.5" x14ac:dyDescent="0.2">
      <c r="A178" s="34"/>
      <c r="B178" s="35"/>
      <c r="C178" s="36"/>
      <c r="D178" s="191" t="s">
        <v>160</v>
      </c>
      <c r="E178" s="36"/>
      <c r="F178" s="192" t="s">
        <v>405</v>
      </c>
      <c r="G178" s="36"/>
      <c r="H178" s="36"/>
      <c r="I178" s="193"/>
      <c r="J178" s="36"/>
      <c r="K178" s="36"/>
      <c r="L178" s="39"/>
      <c r="M178" s="194"/>
      <c r="N178" s="195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160</v>
      </c>
      <c r="AU178" s="17" t="s">
        <v>84</v>
      </c>
    </row>
    <row r="179" spans="1:65" s="1" customFormat="1" ht="11.25" x14ac:dyDescent="0.2">
      <c r="A179" s="34"/>
      <c r="B179" s="35"/>
      <c r="C179" s="36"/>
      <c r="D179" s="196" t="s">
        <v>162</v>
      </c>
      <c r="E179" s="36"/>
      <c r="F179" s="197" t="s">
        <v>406</v>
      </c>
      <c r="G179" s="36"/>
      <c r="H179" s="36"/>
      <c r="I179" s="193"/>
      <c r="J179" s="36"/>
      <c r="K179" s="36"/>
      <c r="L179" s="39"/>
      <c r="M179" s="194"/>
      <c r="N179" s="19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162</v>
      </c>
      <c r="AU179" s="17" t="s">
        <v>84</v>
      </c>
    </row>
    <row r="180" spans="1:65" s="12" customFormat="1" ht="11.25" x14ac:dyDescent="0.2">
      <c r="B180" s="198"/>
      <c r="C180" s="199"/>
      <c r="D180" s="191" t="s">
        <v>164</v>
      </c>
      <c r="E180" s="200" t="s">
        <v>19</v>
      </c>
      <c r="F180" s="201" t="s">
        <v>407</v>
      </c>
      <c r="G180" s="199"/>
      <c r="H180" s="202">
        <v>26.2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164</v>
      </c>
      <c r="AU180" s="208" t="s">
        <v>84</v>
      </c>
      <c r="AV180" s="12" t="s">
        <v>84</v>
      </c>
      <c r="AW180" s="12" t="s">
        <v>35</v>
      </c>
      <c r="AX180" s="12" t="s">
        <v>77</v>
      </c>
      <c r="AY180" s="208" t="s">
        <v>152</v>
      </c>
    </row>
    <row r="181" spans="1:65" s="1" customFormat="1" ht="16.5" customHeight="1" x14ac:dyDescent="0.2">
      <c r="A181" s="34"/>
      <c r="B181" s="35"/>
      <c r="C181" s="178" t="s">
        <v>408</v>
      </c>
      <c r="D181" s="178" t="s">
        <v>154</v>
      </c>
      <c r="E181" s="179" t="s">
        <v>409</v>
      </c>
      <c r="F181" s="180" t="s">
        <v>410</v>
      </c>
      <c r="G181" s="181" t="s">
        <v>254</v>
      </c>
      <c r="H181" s="182">
        <v>2</v>
      </c>
      <c r="I181" s="183">
        <v>472</v>
      </c>
      <c r="J181" s="184">
        <f>ROUND(I181*H181,2)</f>
        <v>944</v>
      </c>
      <c r="K181" s="180" t="s">
        <v>158</v>
      </c>
      <c r="L181" s="39"/>
      <c r="M181" s="185" t="s">
        <v>19</v>
      </c>
      <c r="N181" s="186" t="s">
        <v>45</v>
      </c>
      <c r="O181" s="64"/>
      <c r="P181" s="187">
        <f>O181*H181</f>
        <v>0</v>
      </c>
      <c r="Q181" s="187">
        <v>2.2000000000000001E-4</v>
      </c>
      <c r="R181" s="187">
        <f>Q181*H181</f>
        <v>4.4000000000000002E-4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241</v>
      </c>
      <c r="AT181" s="189" t="s">
        <v>154</v>
      </c>
      <c r="AU181" s="189" t="s">
        <v>84</v>
      </c>
      <c r="AY181" s="17" t="s">
        <v>152</v>
      </c>
      <c r="BE181" s="190">
        <f>IF(N181="základní",J181,0)</f>
        <v>0</v>
      </c>
      <c r="BF181" s="190">
        <f>IF(N181="snížená",J181,0)</f>
        <v>944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7" t="s">
        <v>84</v>
      </c>
      <c r="BK181" s="190">
        <f>ROUND(I181*H181,2)</f>
        <v>944</v>
      </c>
      <c r="BL181" s="17" t="s">
        <v>241</v>
      </c>
      <c r="BM181" s="189" t="s">
        <v>411</v>
      </c>
    </row>
    <row r="182" spans="1:65" s="1" customFormat="1" ht="11.25" x14ac:dyDescent="0.2">
      <c r="A182" s="34"/>
      <c r="B182" s="35"/>
      <c r="C182" s="36"/>
      <c r="D182" s="191" t="s">
        <v>160</v>
      </c>
      <c r="E182" s="36"/>
      <c r="F182" s="192" t="s">
        <v>412</v>
      </c>
      <c r="G182" s="36"/>
      <c r="H182" s="36"/>
      <c r="I182" s="193"/>
      <c r="J182" s="36"/>
      <c r="K182" s="36"/>
      <c r="L182" s="39"/>
      <c r="M182" s="194"/>
      <c r="N182" s="195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160</v>
      </c>
      <c r="AU182" s="17" t="s">
        <v>84</v>
      </c>
    </row>
    <row r="183" spans="1:65" s="1" customFormat="1" ht="11.25" x14ac:dyDescent="0.2">
      <c r="A183" s="34"/>
      <c r="B183" s="35"/>
      <c r="C183" s="36"/>
      <c r="D183" s="196" t="s">
        <v>162</v>
      </c>
      <c r="E183" s="36"/>
      <c r="F183" s="197" t="s">
        <v>413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162</v>
      </c>
      <c r="AU183" s="17" t="s">
        <v>84</v>
      </c>
    </row>
    <row r="184" spans="1:65" s="12" customFormat="1" ht="11.25" x14ac:dyDescent="0.2">
      <c r="B184" s="198"/>
      <c r="C184" s="199"/>
      <c r="D184" s="191" t="s">
        <v>164</v>
      </c>
      <c r="E184" s="200" t="s">
        <v>19</v>
      </c>
      <c r="F184" s="201" t="s">
        <v>84</v>
      </c>
      <c r="G184" s="199"/>
      <c r="H184" s="202">
        <v>2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164</v>
      </c>
      <c r="AU184" s="208" t="s">
        <v>84</v>
      </c>
      <c r="AV184" s="12" t="s">
        <v>84</v>
      </c>
      <c r="AW184" s="12" t="s">
        <v>35</v>
      </c>
      <c r="AX184" s="12" t="s">
        <v>77</v>
      </c>
      <c r="AY184" s="208" t="s">
        <v>152</v>
      </c>
    </row>
    <row r="185" spans="1:65" s="1" customFormat="1" ht="21.75" customHeight="1" x14ac:dyDescent="0.2">
      <c r="A185" s="34"/>
      <c r="B185" s="35"/>
      <c r="C185" s="209" t="s">
        <v>414</v>
      </c>
      <c r="D185" s="209" t="s">
        <v>259</v>
      </c>
      <c r="E185" s="210" t="s">
        <v>415</v>
      </c>
      <c r="F185" s="211" t="s">
        <v>416</v>
      </c>
      <c r="G185" s="212" t="s">
        <v>254</v>
      </c>
      <c r="H185" s="213">
        <v>2</v>
      </c>
      <c r="I185" s="214">
        <v>2242</v>
      </c>
      <c r="J185" s="215">
        <f>ROUND(I185*H185,2)</f>
        <v>4484</v>
      </c>
      <c r="K185" s="211" t="s">
        <v>158</v>
      </c>
      <c r="L185" s="216"/>
      <c r="M185" s="217" t="s">
        <v>19</v>
      </c>
      <c r="N185" s="218" t="s">
        <v>45</v>
      </c>
      <c r="O185" s="64"/>
      <c r="P185" s="187">
        <f>O185*H185</f>
        <v>0</v>
      </c>
      <c r="Q185" s="187">
        <v>1.521E-2</v>
      </c>
      <c r="R185" s="187">
        <f>Q185*H185</f>
        <v>3.0419999999999999E-2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262</v>
      </c>
      <c r="AT185" s="189" t="s">
        <v>259</v>
      </c>
      <c r="AU185" s="189" t="s">
        <v>84</v>
      </c>
      <c r="AY185" s="17" t="s">
        <v>152</v>
      </c>
      <c r="BE185" s="190">
        <f>IF(N185="základní",J185,0)</f>
        <v>0</v>
      </c>
      <c r="BF185" s="190">
        <f>IF(N185="snížená",J185,0)</f>
        <v>4484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84</v>
      </c>
      <c r="BK185" s="190">
        <f>ROUND(I185*H185,2)</f>
        <v>4484</v>
      </c>
      <c r="BL185" s="17" t="s">
        <v>241</v>
      </c>
      <c r="BM185" s="189" t="s">
        <v>417</v>
      </c>
    </row>
    <row r="186" spans="1:65" s="1" customFormat="1" ht="11.25" x14ac:dyDescent="0.2">
      <c r="A186" s="34"/>
      <c r="B186" s="35"/>
      <c r="C186" s="36"/>
      <c r="D186" s="191" t="s">
        <v>160</v>
      </c>
      <c r="E186" s="36"/>
      <c r="F186" s="192" t="s">
        <v>416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160</v>
      </c>
      <c r="AU186" s="17" t="s">
        <v>84</v>
      </c>
    </row>
    <row r="187" spans="1:65" s="1" customFormat="1" ht="11.25" x14ac:dyDescent="0.2">
      <c r="A187" s="34"/>
      <c r="B187" s="35"/>
      <c r="C187" s="36"/>
      <c r="D187" s="196" t="s">
        <v>162</v>
      </c>
      <c r="E187" s="36"/>
      <c r="F187" s="197" t="s">
        <v>418</v>
      </c>
      <c r="G187" s="36"/>
      <c r="H187" s="36"/>
      <c r="I187" s="193"/>
      <c r="J187" s="36"/>
      <c r="K187" s="36"/>
      <c r="L187" s="39"/>
      <c r="M187" s="194"/>
      <c r="N187" s="195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162</v>
      </c>
      <c r="AU187" s="17" t="s">
        <v>84</v>
      </c>
    </row>
    <row r="188" spans="1:65" s="1" customFormat="1" ht="16.5" customHeight="1" x14ac:dyDescent="0.2">
      <c r="A188" s="34"/>
      <c r="B188" s="35"/>
      <c r="C188" s="178" t="s">
        <v>419</v>
      </c>
      <c r="D188" s="178" t="s">
        <v>154</v>
      </c>
      <c r="E188" s="179" t="s">
        <v>420</v>
      </c>
      <c r="F188" s="180" t="s">
        <v>421</v>
      </c>
      <c r="G188" s="181" t="s">
        <v>254</v>
      </c>
      <c r="H188" s="182">
        <v>2</v>
      </c>
      <c r="I188" s="183">
        <v>944</v>
      </c>
      <c r="J188" s="184">
        <f>ROUND(I188*H188,2)</f>
        <v>1888</v>
      </c>
      <c r="K188" s="180" t="s">
        <v>158</v>
      </c>
      <c r="L188" s="39"/>
      <c r="M188" s="185" t="s">
        <v>19</v>
      </c>
      <c r="N188" s="186" t="s">
        <v>45</v>
      </c>
      <c r="O188" s="64"/>
      <c r="P188" s="187">
        <f>O188*H188</f>
        <v>0</v>
      </c>
      <c r="Q188" s="187">
        <v>2.068E-2</v>
      </c>
      <c r="R188" s="187">
        <f>Q188*H188</f>
        <v>4.1360000000000001E-2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241</v>
      </c>
      <c r="AT188" s="189" t="s">
        <v>154</v>
      </c>
      <c r="AU188" s="189" t="s">
        <v>84</v>
      </c>
      <c r="AY188" s="17" t="s">
        <v>152</v>
      </c>
      <c r="BE188" s="190">
        <f>IF(N188="základní",J188,0)</f>
        <v>0</v>
      </c>
      <c r="BF188" s="190">
        <f>IF(N188="snížená",J188,0)</f>
        <v>1888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1888</v>
      </c>
      <c r="BL188" s="17" t="s">
        <v>241</v>
      </c>
      <c r="BM188" s="189" t="s">
        <v>422</v>
      </c>
    </row>
    <row r="189" spans="1:65" s="1" customFormat="1" ht="19.5" x14ac:dyDescent="0.2">
      <c r="A189" s="34"/>
      <c r="B189" s="35"/>
      <c r="C189" s="36"/>
      <c r="D189" s="191" t="s">
        <v>160</v>
      </c>
      <c r="E189" s="36"/>
      <c r="F189" s="192" t="s">
        <v>423</v>
      </c>
      <c r="G189" s="36"/>
      <c r="H189" s="36"/>
      <c r="I189" s="193"/>
      <c r="J189" s="36"/>
      <c r="K189" s="36"/>
      <c r="L189" s="39"/>
      <c r="M189" s="194"/>
      <c r="N189" s="195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160</v>
      </c>
      <c r="AU189" s="17" t="s">
        <v>84</v>
      </c>
    </row>
    <row r="190" spans="1:65" s="1" customFormat="1" ht="11.25" x14ac:dyDescent="0.2">
      <c r="A190" s="34"/>
      <c r="B190" s="35"/>
      <c r="C190" s="36"/>
      <c r="D190" s="196" t="s">
        <v>162</v>
      </c>
      <c r="E190" s="36"/>
      <c r="F190" s="197" t="s">
        <v>424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162</v>
      </c>
      <c r="AU190" s="17" t="s">
        <v>84</v>
      </c>
    </row>
    <row r="191" spans="1:65" s="12" customFormat="1" ht="11.25" x14ac:dyDescent="0.2">
      <c r="B191" s="198"/>
      <c r="C191" s="199"/>
      <c r="D191" s="191" t="s">
        <v>164</v>
      </c>
      <c r="E191" s="200" t="s">
        <v>19</v>
      </c>
      <c r="F191" s="201" t="s">
        <v>84</v>
      </c>
      <c r="G191" s="199"/>
      <c r="H191" s="202">
        <v>2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164</v>
      </c>
      <c r="AU191" s="208" t="s">
        <v>84</v>
      </c>
      <c r="AV191" s="12" t="s">
        <v>84</v>
      </c>
      <c r="AW191" s="12" t="s">
        <v>35</v>
      </c>
      <c r="AX191" s="12" t="s">
        <v>77</v>
      </c>
      <c r="AY191" s="208" t="s">
        <v>152</v>
      </c>
    </row>
    <row r="192" spans="1:65" s="1" customFormat="1" ht="16.5" customHeight="1" x14ac:dyDescent="0.2">
      <c r="A192" s="34"/>
      <c r="B192" s="35"/>
      <c r="C192" s="178" t="s">
        <v>425</v>
      </c>
      <c r="D192" s="178" t="s">
        <v>154</v>
      </c>
      <c r="E192" s="179" t="s">
        <v>426</v>
      </c>
      <c r="F192" s="180" t="s">
        <v>427</v>
      </c>
      <c r="G192" s="181" t="s">
        <v>206</v>
      </c>
      <c r="H192" s="182">
        <v>0.75814000000000004</v>
      </c>
      <c r="I192" s="183">
        <v>1028.96</v>
      </c>
      <c r="J192" s="184">
        <f>ROUND(I192*H192,2)</f>
        <v>780.1</v>
      </c>
      <c r="K192" s="180" t="s">
        <v>158</v>
      </c>
      <c r="L192" s="39"/>
      <c r="M192" s="185" t="s">
        <v>19</v>
      </c>
      <c r="N192" s="186" t="s">
        <v>45</v>
      </c>
      <c r="O192" s="64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241</v>
      </c>
      <c r="AT192" s="189" t="s">
        <v>154</v>
      </c>
      <c r="AU192" s="189" t="s">
        <v>84</v>
      </c>
      <c r="AY192" s="17" t="s">
        <v>152</v>
      </c>
      <c r="BE192" s="190">
        <f>IF(N192="základní",J192,0)</f>
        <v>0</v>
      </c>
      <c r="BF192" s="190">
        <f>IF(N192="snížená",J192,0)</f>
        <v>780.1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84</v>
      </c>
      <c r="BK192" s="190">
        <f>ROUND(I192*H192,2)</f>
        <v>780.1</v>
      </c>
      <c r="BL192" s="17" t="s">
        <v>241</v>
      </c>
      <c r="BM192" s="189" t="s">
        <v>428</v>
      </c>
    </row>
    <row r="193" spans="1:65" s="1" customFormat="1" ht="19.5" x14ac:dyDescent="0.2">
      <c r="A193" s="34"/>
      <c r="B193" s="35"/>
      <c r="C193" s="36"/>
      <c r="D193" s="191" t="s">
        <v>160</v>
      </c>
      <c r="E193" s="36"/>
      <c r="F193" s="192" t="s">
        <v>429</v>
      </c>
      <c r="G193" s="36"/>
      <c r="H193" s="36"/>
      <c r="I193" s="193"/>
      <c r="J193" s="36"/>
      <c r="K193" s="36"/>
      <c r="L193" s="39"/>
      <c r="M193" s="194"/>
      <c r="N193" s="195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160</v>
      </c>
      <c r="AU193" s="17" t="s">
        <v>84</v>
      </c>
    </row>
    <row r="194" spans="1:65" s="1" customFormat="1" ht="11.25" x14ac:dyDescent="0.2">
      <c r="A194" s="34"/>
      <c r="B194" s="35"/>
      <c r="C194" s="36"/>
      <c r="D194" s="196" t="s">
        <v>162</v>
      </c>
      <c r="E194" s="36"/>
      <c r="F194" s="197" t="s">
        <v>430</v>
      </c>
      <c r="G194" s="36"/>
      <c r="H194" s="36"/>
      <c r="I194" s="193"/>
      <c r="J194" s="36"/>
      <c r="K194" s="36"/>
      <c r="L194" s="39"/>
      <c r="M194" s="194"/>
      <c r="N194" s="19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162</v>
      </c>
      <c r="AU194" s="17" t="s">
        <v>84</v>
      </c>
    </row>
    <row r="195" spans="1:65" s="1" customFormat="1" ht="16.5" customHeight="1" x14ac:dyDescent="0.2">
      <c r="A195" s="34"/>
      <c r="B195" s="35"/>
      <c r="C195" s="178" t="s">
        <v>431</v>
      </c>
      <c r="D195" s="178" t="s">
        <v>154</v>
      </c>
      <c r="E195" s="179" t="s">
        <v>432</v>
      </c>
      <c r="F195" s="180" t="s">
        <v>433</v>
      </c>
      <c r="G195" s="181" t="s">
        <v>206</v>
      </c>
      <c r="H195" s="182">
        <v>0.75814000000000004</v>
      </c>
      <c r="I195" s="183">
        <v>569.94000000000005</v>
      </c>
      <c r="J195" s="184">
        <f>ROUND(I195*H195,2)</f>
        <v>432.09</v>
      </c>
      <c r="K195" s="180" t="s">
        <v>158</v>
      </c>
      <c r="L195" s="39"/>
      <c r="M195" s="185" t="s">
        <v>19</v>
      </c>
      <c r="N195" s="186" t="s">
        <v>45</v>
      </c>
      <c r="O195" s="64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241</v>
      </c>
      <c r="AT195" s="189" t="s">
        <v>154</v>
      </c>
      <c r="AU195" s="189" t="s">
        <v>84</v>
      </c>
      <c r="AY195" s="17" t="s">
        <v>152</v>
      </c>
      <c r="BE195" s="190">
        <f>IF(N195="základní",J195,0)</f>
        <v>0</v>
      </c>
      <c r="BF195" s="190">
        <f>IF(N195="snížená",J195,0)</f>
        <v>432.09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84</v>
      </c>
      <c r="BK195" s="190">
        <f>ROUND(I195*H195,2)</f>
        <v>432.09</v>
      </c>
      <c r="BL195" s="17" t="s">
        <v>241</v>
      </c>
      <c r="BM195" s="189" t="s">
        <v>434</v>
      </c>
    </row>
    <row r="196" spans="1:65" s="1" customFormat="1" ht="19.5" x14ac:dyDescent="0.2">
      <c r="A196" s="34"/>
      <c r="B196" s="35"/>
      <c r="C196" s="36"/>
      <c r="D196" s="191" t="s">
        <v>160</v>
      </c>
      <c r="E196" s="36"/>
      <c r="F196" s="192" t="s">
        <v>435</v>
      </c>
      <c r="G196" s="36"/>
      <c r="H196" s="36"/>
      <c r="I196" s="193"/>
      <c r="J196" s="36"/>
      <c r="K196" s="36"/>
      <c r="L196" s="39"/>
      <c r="M196" s="194"/>
      <c r="N196" s="195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160</v>
      </c>
      <c r="AU196" s="17" t="s">
        <v>84</v>
      </c>
    </row>
    <row r="197" spans="1:65" s="1" customFormat="1" ht="11.25" x14ac:dyDescent="0.2">
      <c r="A197" s="34"/>
      <c r="B197" s="35"/>
      <c r="C197" s="36"/>
      <c r="D197" s="196" t="s">
        <v>162</v>
      </c>
      <c r="E197" s="36"/>
      <c r="F197" s="197" t="s">
        <v>436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162</v>
      </c>
      <c r="AU197" s="17" t="s">
        <v>84</v>
      </c>
    </row>
    <row r="198" spans="1:65" s="11" customFormat="1" ht="22.9" customHeight="1" x14ac:dyDescent="0.2">
      <c r="B198" s="162"/>
      <c r="C198" s="163"/>
      <c r="D198" s="164" t="s">
        <v>72</v>
      </c>
      <c r="E198" s="176" t="s">
        <v>437</v>
      </c>
      <c r="F198" s="176" t="s">
        <v>438</v>
      </c>
      <c r="G198" s="163"/>
      <c r="H198" s="163"/>
      <c r="I198" s="166"/>
      <c r="J198" s="177">
        <f>BK198</f>
        <v>34619.43</v>
      </c>
      <c r="K198" s="163"/>
      <c r="L198" s="168"/>
      <c r="M198" s="169"/>
      <c r="N198" s="170"/>
      <c r="O198" s="170"/>
      <c r="P198" s="171">
        <f>SUM(P199:P223)</f>
        <v>0</v>
      </c>
      <c r="Q198" s="170"/>
      <c r="R198" s="171">
        <f>SUM(R199:R223)</f>
        <v>3.8519999999999999E-2</v>
      </c>
      <c r="S198" s="170"/>
      <c r="T198" s="172">
        <f>SUM(T199:T223)</f>
        <v>1.4605110000000001</v>
      </c>
      <c r="AR198" s="173" t="s">
        <v>84</v>
      </c>
      <c r="AT198" s="174" t="s">
        <v>72</v>
      </c>
      <c r="AU198" s="174" t="s">
        <v>77</v>
      </c>
      <c r="AY198" s="173" t="s">
        <v>152</v>
      </c>
      <c r="BK198" s="175">
        <f>SUM(BK199:BK223)</f>
        <v>34619.43</v>
      </c>
    </row>
    <row r="199" spans="1:65" s="1" customFormat="1" ht="16.5" customHeight="1" x14ac:dyDescent="0.2">
      <c r="A199" s="34"/>
      <c r="B199" s="35"/>
      <c r="C199" s="178" t="s">
        <v>262</v>
      </c>
      <c r="D199" s="178" t="s">
        <v>154</v>
      </c>
      <c r="E199" s="179" t="s">
        <v>439</v>
      </c>
      <c r="F199" s="180" t="s">
        <v>440</v>
      </c>
      <c r="G199" s="181" t="s">
        <v>157</v>
      </c>
      <c r="H199" s="182">
        <v>76.95</v>
      </c>
      <c r="I199" s="183">
        <v>141.6</v>
      </c>
      <c r="J199" s="184">
        <f>ROUND(I199*H199,2)</f>
        <v>10896.12</v>
      </c>
      <c r="K199" s="180" t="s">
        <v>158</v>
      </c>
      <c r="L199" s="39"/>
      <c r="M199" s="185" t="s">
        <v>19</v>
      </c>
      <c r="N199" s="186" t="s">
        <v>45</v>
      </c>
      <c r="O199" s="64"/>
      <c r="P199" s="187">
        <f>O199*H199</f>
        <v>0</v>
      </c>
      <c r="Q199" s="187">
        <v>0</v>
      </c>
      <c r="R199" s="187">
        <f>Q199*H199</f>
        <v>0</v>
      </c>
      <c r="S199" s="187">
        <v>1.098E-2</v>
      </c>
      <c r="T199" s="188">
        <f>S199*H199</f>
        <v>0.84491100000000008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241</v>
      </c>
      <c r="AT199" s="189" t="s">
        <v>154</v>
      </c>
      <c r="AU199" s="189" t="s">
        <v>84</v>
      </c>
      <c r="AY199" s="17" t="s">
        <v>152</v>
      </c>
      <c r="BE199" s="190">
        <f>IF(N199="základní",J199,0)</f>
        <v>0</v>
      </c>
      <c r="BF199" s="190">
        <f>IF(N199="snížená",J199,0)</f>
        <v>10896.12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84</v>
      </c>
      <c r="BK199" s="190">
        <f>ROUND(I199*H199,2)</f>
        <v>10896.12</v>
      </c>
      <c r="BL199" s="17" t="s">
        <v>241</v>
      </c>
      <c r="BM199" s="189" t="s">
        <v>441</v>
      </c>
    </row>
    <row r="200" spans="1:65" s="1" customFormat="1" ht="11.25" x14ac:dyDescent="0.2">
      <c r="A200" s="34"/>
      <c r="B200" s="35"/>
      <c r="C200" s="36"/>
      <c r="D200" s="191" t="s">
        <v>160</v>
      </c>
      <c r="E200" s="36"/>
      <c r="F200" s="192" t="s">
        <v>442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160</v>
      </c>
      <c r="AU200" s="17" t="s">
        <v>84</v>
      </c>
    </row>
    <row r="201" spans="1:65" s="1" customFormat="1" ht="11.25" x14ac:dyDescent="0.2">
      <c r="A201" s="34"/>
      <c r="B201" s="35"/>
      <c r="C201" s="36"/>
      <c r="D201" s="196" t="s">
        <v>162</v>
      </c>
      <c r="E201" s="36"/>
      <c r="F201" s="197" t="s">
        <v>443</v>
      </c>
      <c r="G201" s="36"/>
      <c r="H201" s="36"/>
      <c r="I201" s="193"/>
      <c r="J201" s="36"/>
      <c r="K201" s="36"/>
      <c r="L201" s="39"/>
      <c r="M201" s="194"/>
      <c r="N201" s="195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162</v>
      </c>
      <c r="AU201" s="17" t="s">
        <v>84</v>
      </c>
    </row>
    <row r="202" spans="1:65" s="12" customFormat="1" ht="11.25" x14ac:dyDescent="0.2">
      <c r="B202" s="198"/>
      <c r="C202" s="199"/>
      <c r="D202" s="191" t="s">
        <v>164</v>
      </c>
      <c r="E202" s="200" t="s">
        <v>19</v>
      </c>
      <c r="F202" s="201" t="s">
        <v>444</v>
      </c>
      <c r="G202" s="199"/>
      <c r="H202" s="202">
        <v>76.95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164</v>
      </c>
      <c r="AU202" s="208" t="s">
        <v>84</v>
      </c>
      <c r="AV202" s="12" t="s">
        <v>84</v>
      </c>
      <c r="AW202" s="12" t="s">
        <v>35</v>
      </c>
      <c r="AX202" s="12" t="s">
        <v>77</v>
      </c>
      <c r="AY202" s="208" t="s">
        <v>152</v>
      </c>
    </row>
    <row r="203" spans="1:65" s="1" customFormat="1" ht="16.5" customHeight="1" x14ac:dyDescent="0.2">
      <c r="A203" s="34"/>
      <c r="B203" s="35"/>
      <c r="C203" s="178" t="s">
        <v>445</v>
      </c>
      <c r="D203" s="178" t="s">
        <v>154</v>
      </c>
      <c r="E203" s="179" t="s">
        <v>446</v>
      </c>
      <c r="F203" s="180" t="s">
        <v>447</v>
      </c>
      <c r="G203" s="181" t="s">
        <v>157</v>
      </c>
      <c r="H203" s="182">
        <v>76.95</v>
      </c>
      <c r="I203" s="183">
        <v>37.17</v>
      </c>
      <c r="J203" s="184">
        <f>ROUND(I203*H203,2)</f>
        <v>2860.23</v>
      </c>
      <c r="K203" s="180" t="s">
        <v>158</v>
      </c>
      <c r="L203" s="39"/>
      <c r="M203" s="185" t="s">
        <v>19</v>
      </c>
      <c r="N203" s="186" t="s">
        <v>45</v>
      </c>
      <c r="O203" s="64"/>
      <c r="P203" s="187">
        <f>O203*H203</f>
        <v>0</v>
      </c>
      <c r="Q203" s="187">
        <v>0</v>
      </c>
      <c r="R203" s="187">
        <f>Q203*H203</f>
        <v>0</v>
      </c>
      <c r="S203" s="187">
        <v>8.0000000000000002E-3</v>
      </c>
      <c r="T203" s="188">
        <f>S203*H203</f>
        <v>0.61560000000000004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241</v>
      </c>
      <c r="AT203" s="189" t="s">
        <v>154</v>
      </c>
      <c r="AU203" s="189" t="s">
        <v>84</v>
      </c>
      <c r="AY203" s="17" t="s">
        <v>152</v>
      </c>
      <c r="BE203" s="190">
        <f>IF(N203="základní",J203,0)</f>
        <v>0</v>
      </c>
      <c r="BF203" s="190">
        <f>IF(N203="snížená",J203,0)</f>
        <v>2860.23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2860.23</v>
      </c>
      <c r="BL203" s="17" t="s">
        <v>241</v>
      </c>
      <c r="BM203" s="189" t="s">
        <v>448</v>
      </c>
    </row>
    <row r="204" spans="1:65" s="1" customFormat="1" ht="11.25" x14ac:dyDescent="0.2">
      <c r="A204" s="34"/>
      <c r="B204" s="35"/>
      <c r="C204" s="36"/>
      <c r="D204" s="191" t="s">
        <v>160</v>
      </c>
      <c r="E204" s="36"/>
      <c r="F204" s="192" t="s">
        <v>449</v>
      </c>
      <c r="G204" s="36"/>
      <c r="H204" s="36"/>
      <c r="I204" s="193"/>
      <c r="J204" s="36"/>
      <c r="K204" s="36"/>
      <c r="L204" s="39"/>
      <c r="M204" s="194"/>
      <c r="N204" s="19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84</v>
      </c>
    </row>
    <row r="205" spans="1:65" s="1" customFormat="1" ht="11.25" x14ac:dyDescent="0.2">
      <c r="A205" s="34"/>
      <c r="B205" s="35"/>
      <c r="C205" s="36"/>
      <c r="D205" s="196" t="s">
        <v>162</v>
      </c>
      <c r="E205" s="36"/>
      <c r="F205" s="197" t="s">
        <v>450</v>
      </c>
      <c r="G205" s="36"/>
      <c r="H205" s="36"/>
      <c r="I205" s="193"/>
      <c r="J205" s="36"/>
      <c r="K205" s="36"/>
      <c r="L205" s="39"/>
      <c r="M205" s="194"/>
      <c r="N205" s="195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162</v>
      </c>
      <c r="AU205" s="17" t="s">
        <v>84</v>
      </c>
    </row>
    <row r="206" spans="1:65" s="12" customFormat="1" ht="11.25" x14ac:dyDescent="0.2">
      <c r="B206" s="198"/>
      <c r="C206" s="199"/>
      <c r="D206" s="191" t="s">
        <v>164</v>
      </c>
      <c r="E206" s="200" t="s">
        <v>19</v>
      </c>
      <c r="F206" s="201" t="s">
        <v>444</v>
      </c>
      <c r="G206" s="199"/>
      <c r="H206" s="202">
        <v>76.95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164</v>
      </c>
      <c r="AU206" s="208" t="s">
        <v>84</v>
      </c>
      <c r="AV206" s="12" t="s">
        <v>84</v>
      </c>
      <c r="AW206" s="12" t="s">
        <v>35</v>
      </c>
      <c r="AX206" s="12" t="s">
        <v>77</v>
      </c>
      <c r="AY206" s="208" t="s">
        <v>152</v>
      </c>
    </row>
    <row r="207" spans="1:65" s="1" customFormat="1" ht="16.5" customHeight="1" x14ac:dyDescent="0.2">
      <c r="A207" s="34"/>
      <c r="B207" s="35"/>
      <c r="C207" s="178" t="s">
        <v>451</v>
      </c>
      <c r="D207" s="178" t="s">
        <v>154</v>
      </c>
      <c r="E207" s="179" t="s">
        <v>452</v>
      </c>
      <c r="F207" s="180" t="s">
        <v>453</v>
      </c>
      <c r="G207" s="181" t="s">
        <v>254</v>
      </c>
      <c r="H207" s="182">
        <v>5</v>
      </c>
      <c r="I207" s="183">
        <v>739.86</v>
      </c>
      <c r="J207" s="184">
        <f>ROUND(I207*H207,2)</f>
        <v>3699.3</v>
      </c>
      <c r="K207" s="180" t="s">
        <v>19</v>
      </c>
      <c r="L207" s="39"/>
      <c r="M207" s="185" t="s">
        <v>19</v>
      </c>
      <c r="N207" s="186" t="s">
        <v>45</v>
      </c>
      <c r="O207" s="64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241</v>
      </c>
      <c r="AT207" s="189" t="s">
        <v>154</v>
      </c>
      <c r="AU207" s="189" t="s">
        <v>84</v>
      </c>
      <c r="AY207" s="17" t="s">
        <v>152</v>
      </c>
      <c r="BE207" s="190">
        <f>IF(N207="základní",J207,0)</f>
        <v>0</v>
      </c>
      <c r="BF207" s="190">
        <f>IF(N207="snížená",J207,0)</f>
        <v>3699.3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84</v>
      </c>
      <c r="BK207" s="190">
        <f>ROUND(I207*H207,2)</f>
        <v>3699.3</v>
      </c>
      <c r="BL207" s="17" t="s">
        <v>241</v>
      </c>
      <c r="BM207" s="189" t="s">
        <v>454</v>
      </c>
    </row>
    <row r="208" spans="1:65" s="1" customFormat="1" ht="19.5" x14ac:dyDescent="0.2">
      <c r="A208" s="34"/>
      <c r="B208" s="35"/>
      <c r="C208" s="36"/>
      <c r="D208" s="191" t="s">
        <v>160</v>
      </c>
      <c r="E208" s="36"/>
      <c r="F208" s="192" t="s">
        <v>455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160</v>
      </c>
      <c r="AU208" s="17" t="s">
        <v>84</v>
      </c>
    </row>
    <row r="209" spans="1:65" s="1" customFormat="1" ht="16.5" customHeight="1" x14ac:dyDescent="0.2">
      <c r="A209" s="34"/>
      <c r="B209" s="35"/>
      <c r="C209" s="178" t="s">
        <v>456</v>
      </c>
      <c r="D209" s="178" t="s">
        <v>154</v>
      </c>
      <c r="E209" s="179" t="s">
        <v>457</v>
      </c>
      <c r="F209" s="180" t="s">
        <v>458</v>
      </c>
      <c r="G209" s="181" t="s">
        <v>254</v>
      </c>
      <c r="H209" s="182">
        <v>2</v>
      </c>
      <c r="I209" s="183">
        <v>542.79999999999995</v>
      </c>
      <c r="J209" s="184">
        <f>ROUND(I209*H209,2)</f>
        <v>1085.5999999999999</v>
      </c>
      <c r="K209" s="180" t="s">
        <v>158</v>
      </c>
      <c r="L209" s="39"/>
      <c r="M209" s="185" t="s">
        <v>19</v>
      </c>
      <c r="N209" s="186" t="s">
        <v>45</v>
      </c>
      <c r="O209" s="64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241</v>
      </c>
      <c r="AT209" s="189" t="s">
        <v>154</v>
      </c>
      <c r="AU209" s="189" t="s">
        <v>84</v>
      </c>
      <c r="AY209" s="17" t="s">
        <v>152</v>
      </c>
      <c r="BE209" s="190">
        <f>IF(N209="základní",J209,0)</f>
        <v>0</v>
      </c>
      <c r="BF209" s="190">
        <f>IF(N209="snížená",J209,0)</f>
        <v>1085.5999999999999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84</v>
      </c>
      <c r="BK209" s="190">
        <f>ROUND(I209*H209,2)</f>
        <v>1085.5999999999999</v>
      </c>
      <c r="BL209" s="17" t="s">
        <v>241</v>
      </c>
      <c r="BM209" s="189" t="s">
        <v>459</v>
      </c>
    </row>
    <row r="210" spans="1:65" s="1" customFormat="1" ht="19.5" x14ac:dyDescent="0.2">
      <c r="A210" s="34"/>
      <c r="B210" s="35"/>
      <c r="C210" s="36"/>
      <c r="D210" s="191" t="s">
        <v>160</v>
      </c>
      <c r="E210" s="36"/>
      <c r="F210" s="192" t="s">
        <v>460</v>
      </c>
      <c r="G210" s="36"/>
      <c r="H210" s="36"/>
      <c r="I210" s="193"/>
      <c r="J210" s="36"/>
      <c r="K210" s="36"/>
      <c r="L210" s="39"/>
      <c r="M210" s="194"/>
      <c r="N210" s="195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160</v>
      </c>
      <c r="AU210" s="17" t="s">
        <v>84</v>
      </c>
    </row>
    <row r="211" spans="1:65" s="1" customFormat="1" ht="11.25" x14ac:dyDescent="0.2">
      <c r="A211" s="34"/>
      <c r="B211" s="35"/>
      <c r="C211" s="36"/>
      <c r="D211" s="196" t="s">
        <v>162</v>
      </c>
      <c r="E211" s="36"/>
      <c r="F211" s="197" t="s">
        <v>461</v>
      </c>
      <c r="G211" s="36"/>
      <c r="H211" s="36"/>
      <c r="I211" s="193"/>
      <c r="J211" s="36"/>
      <c r="K211" s="36"/>
      <c r="L211" s="39"/>
      <c r="M211" s="194"/>
      <c r="N211" s="19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162</v>
      </c>
      <c r="AU211" s="17" t="s">
        <v>84</v>
      </c>
    </row>
    <row r="212" spans="1:65" s="1" customFormat="1" ht="16.5" customHeight="1" x14ac:dyDescent="0.2">
      <c r="A212" s="34"/>
      <c r="B212" s="35"/>
      <c r="C212" s="209" t="s">
        <v>462</v>
      </c>
      <c r="D212" s="209" t="s">
        <v>259</v>
      </c>
      <c r="E212" s="210" t="s">
        <v>463</v>
      </c>
      <c r="F212" s="211" t="s">
        <v>464</v>
      </c>
      <c r="G212" s="212" t="s">
        <v>157</v>
      </c>
      <c r="H212" s="213">
        <v>2</v>
      </c>
      <c r="I212" s="214">
        <v>1298</v>
      </c>
      <c r="J212" s="215">
        <f>ROUND(I212*H212,2)</f>
        <v>2596</v>
      </c>
      <c r="K212" s="211" t="s">
        <v>158</v>
      </c>
      <c r="L212" s="216"/>
      <c r="M212" s="217" t="s">
        <v>19</v>
      </c>
      <c r="N212" s="218" t="s">
        <v>45</v>
      </c>
      <c r="O212" s="64"/>
      <c r="P212" s="187">
        <f>O212*H212</f>
        <v>0</v>
      </c>
      <c r="Q212" s="187">
        <v>1.9259999999999999E-2</v>
      </c>
      <c r="R212" s="187">
        <f>Q212*H212</f>
        <v>3.8519999999999999E-2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262</v>
      </c>
      <c r="AT212" s="189" t="s">
        <v>259</v>
      </c>
      <c r="AU212" s="189" t="s">
        <v>84</v>
      </c>
      <c r="AY212" s="17" t="s">
        <v>152</v>
      </c>
      <c r="BE212" s="190">
        <f>IF(N212="základní",J212,0)</f>
        <v>0</v>
      </c>
      <c r="BF212" s="190">
        <f>IF(N212="snížená",J212,0)</f>
        <v>2596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7" t="s">
        <v>84</v>
      </c>
      <c r="BK212" s="190">
        <f>ROUND(I212*H212,2)</f>
        <v>2596</v>
      </c>
      <c r="BL212" s="17" t="s">
        <v>241</v>
      </c>
      <c r="BM212" s="189" t="s">
        <v>465</v>
      </c>
    </row>
    <row r="213" spans="1:65" s="1" customFormat="1" ht="11.25" x14ac:dyDescent="0.2">
      <c r="A213" s="34"/>
      <c r="B213" s="35"/>
      <c r="C213" s="36"/>
      <c r="D213" s="191" t="s">
        <v>160</v>
      </c>
      <c r="E213" s="36"/>
      <c r="F213" s="192" t="s">
        <v>466</v>
      </c>
      <c r="G213" s="36"/>
      <c r="H213" s="36"/>
      <c r="I213" s="193"/>
      <c r="J213" s="36"/>
      <c r="K213" s="36"/>
      <c r="L213" s="39"/>
      <c r="M213" s="194"/>
      <c r="N213" s="195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160</v>
      </c>
      <c r="AU213" s="17" t="s">
        <v>84</v>
      </c>
    </row>
    <row r="214" spans="1:65" s="1" customFormat="1" ht="11.25" x14ac:dyDescent="0.2">
      <c r="A214" s="34"/>
      <c r="B214" s="35"/>
      <c r="C214" s="36"/>
      <c r="D214" s="196" t="s">
        <v>162</v>
      </c>
      <c r="E214" s="36"/>
      <c r="F214" s="197" t="s">
        <v>467</v>
      </c>
      <c r="G214" s="36"/>
      <c r="H214" s="36"/>
      <c r="I214" s="193"/>
      <c r="J214" s="36"/>
      <c r="K214" s="36"/>
      <c r="L214" s="39"/>
      <c r="M214" s="194"/>
      <c r="N214" s="19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162</v>
      </c>
      <c r="AU214" s="17" t="s">
        <v>84</v>
      </c>
    </row>
    <row r="215" spans="1:65" s="1" customFormat="1" ht="16.5" customHeight="1" x14ac:dyDescent="0.2">
      <c r="A215" s="34"/>
      <c r="B215" s="35"/>
      <c r="C215" s="178" t="s">
        <v>468</v>
      </c>
      <c r="D215" s="178" t="s">
        <v>154</v>
      </c>
      <c r="E215" s="179" t="s">
        <v>469</v>
      </c>
      <c r="F215" s="180" t="s">
        <v>470</v>
      </c>
      <c r="G215" s="181" t="s">
        <v>254</v>
      </c>
      <c r="H215" s="182">
        <v>72</v>
      </c>
      <c r="I215" s="183">
        <v>186.44</v>
      </c>
      <c r="J215" s="184">
        <f>ROUND(I215*H215,2)</f>
        <v>13423.68</v>
      </c>
      <c r="K215" s="180" t="s">
        <v>158</v>
      </c>
      <c r="L215" s="39"/>
      <c r="M215" s="185" t="s">
        <v>19</v>
      </c>
      <c r="N215" s="186" t="s">
        <v>45</v>
      </c>
      <c r="O215" s="64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91</v>
      </c>
      <c r="AT215" s="189" t="s">
        <v>154</v>
      </c>
      <c r="AU215" s="189" t="s">
        <v>84</v>
      </c>
      <c r="AY215" s="17" t="s">
        <v>152</v>
      </c>
      <c r="BE215" s="190">
        <f>IF(N215="základní",J215,0)</f>
        <v>0</v>
      </c>
      <c r="BF215" s="190">
        <f>IF(N215="snížená",J215,0)</f>
        <v>13423.68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84</v>
      </c>
      <c r="BK215" s="190">
        <f>ROUND(I215*H215,2)</f>
        <v>13423.68</v>
      </c>
      <c r="BL215" s="17" t="s">
        <v>91</v>
      </c>
      <c r="BM215" s="189" t="s">
        <v>471</v>
      </c>
    </row>
    <row r="216" spans="1:65" s="1" customFormat="1" ht="11.25" x14ac:dyDescent="0.2">
      <c r="A216" s="34"/>
      <c r="B216" s="35"/>
      <c r="C216" s="36"/>
      <c r="D216" s="191" t="s">
        <v>160</v>
      </c>
      <c r="E216" s="36"/>
      <c r="F216" s="192" t="s">
        <v>472</v>
      </c>
      <c r="G216" s="36"/>
      <c r="H216" s="36"/>
      <c r="I216" s="193"/>
      <c r="J216" s="36"/>
      <c r="K216" s="36"/>
      <c r="L216" s="39"/>
      <c r="M216" s="194"/>
      <c r="N216" s="195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160</v>
      </c>
      <c r="AU216" s="17" t="s">
        <v>84</v>
      </c>
    </row>
    <row r="217" spans="1:65" s="1" customFormat="1" ht="11.25" x14ac:dyDescent="0.2">
      <c r="A217" s="34"/>
      <c r="B217" s="35"/>
      <c r="C217" s="36"/>
      <c r="D217" s="196" t="s">
        <v>162</v>
      </c>
      <c r="E217" s="36"/>
      <c r="F217" s="197" t="s">
        <v>473</v>
      </c>
      <c r="G217" s="36"/>
      <c r="H217" s="36"/>
      <c r="I217" s="193"/>
      <c r="J217" s="36"/>
      <c r="K217" s="36"/>
      <c r="L217" s="39"/>
      <c r="M217" s="194"/>
      <c r="N217" s="195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162</v>
      </c>
      <c r="AU217" s="17" t="s">
        <v>84</v>
      </c>
    </row>
    <row r="218" spans="1:65" s="1" customFormat="1" ht="16.5" customHeight="1" x14ac:dyDescent="0.2">
      <c r="A218" s="34"/>
      <c r="B218" s="35"/>
      <c r="C218" s="178" t="s">
        <v>278</v>
      </c>
      <c r="D218" s="178" t="s">
        <v>154</v>
      </c>
      <c r="E218" s="179" t="s">
        <v>474</v>
      </c>
      <c r="F218" s="180" t="s">
        <v>475</v>
      </c>
      <c r="G218" s="181" t="s">
        <v>206</v>
      </c>
      <c r="H218" s="182">
        <v>3.8519999999999999E-2</v>
      </c>
      <c r="I218" s="183">
        <v>893.26</v>
      </c>
      <c r="J218" s="184">
        <f>ROUND(I218*H218,2)</f>
        <v>34.409999999999997</v>
      </c>
      <c r="K218" s="180" t="s">
        <v>158</v>
      </c>
      <c r="L218" s="39"/>
      <c r="M218" s="185" t="s">
        <v>19</v>
      </c>
      <c r="N218" s="186" t="s">
        <v>45</v>
      </c>
      <c r="O218" s="64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241</v>
      </c>
      <c r="AT218" s="189" t="s">
        <v>154</v>
      </c>
      <c r="AU218" s="189" t="s">
        <v>84</v>
      </c>
      <c r="AY218" s="17" t="s">
        <v>152</v>
      </c>
      <c r="BE218" s="190">
        <f>IF(N218="základní",J218,0)</f>
        <v>0</v>
      </c>
      <c r="BF218" s="190">
        <f>IF(N218="snížená",J218,0)</f>
        <v>34.409999999999997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7" t="s">
        <v>84</v>
      </c>
      <c r="BK218" s="190">
        <f>ROUND(I218*H218,2)</f>
        <v>34.409999999999997</v>
      </c>
      <c r="BL218" s="17" t="s">
        <v>241</v>
      </c>
      <c r="BM218" s="189" t="s">
        <v>476</v>
      </c>
    </row>
    <row r="219" spans="1:65" s="1" customFormat="1" ht="19.5" x14ac:dyDescent="0.2">
      <c r="A219" s="34"/>
      <c r="B219" s="35"/>
      <c r="C219" s="36"/>
      <c r="D219" s="191" t="s">
        <v>160</v>
      </c>
      <c r="E219" s="36"/>
      <c r="F219" s="192" t="s">
        <v>477</v>
      </c>
      <c r="G219" s="36"/>
      <c r="H219" s="36"/>
      <c r="I219" s="193"/>
      <c r="J219" s="36"/>
      <c r="K219" s="36"/>
      <c r="L219" s="39"/>
      <c r="M219" s="194"/>
      <c r="N219" s="195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160</v>
      </c>
      <c r="AU219" s="17" t="s">
        <v>84</v>
      </c>
    </row>
    <row r="220" spans="1:65" s="1" customFormat="1" ht="11.25" x14ac:dyDescent="0.2">
      <c r="A220" s="34"/>
      <c r="B220" s="35"/>
      <c r="C220" s="36"/>
      <c r="D220" s="196" t="s">
        <v>162</v>
      </c>
      <c r="E220" s="36"/>
      <c r="F220" s="197" t="s">
        <v>478</v>
      </c>
      <c r="G220" s="36"/>
      <c r="H220" s="36"/>
      <c r="I220" s="193"/>
      <c r="J220" s="36"/>
      <c r="K220" s="36"/>
      <c r="L220" s="39"/>
      <c r="M220" s="194"/>
      <c r="N220" s="195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162</v>
      </c>
      <c r="AU220" s="17" t="s">
        <v>84</v>
      </c>
    </row>
    <row r="221" spans="1:65" s="1" customFormat="1" ht="16.5" customHeight="1" x14ac:dyDescent="0.2">
      <c r="A221" s="34"/>
      <c r="B221" s="35"/>
      <c r="C221" s="178" t="s">
        <v>284</v>
      </c>
      <c r="D221" s="178" t="s">
        <v>154</v>
      </c>
      <c r="E221" s="179" t="s">
        <v>479</v>
      </c>
      <c r="F221" s="180" t="s">
        <v>480</v>
      </c>
      <c r="G221" s="181" t="s">
        <v>206</v>
      </c>
      <c r="H221" s="182">
        <v>3.8519999999999999E-2</v>
      </c>
      <c r="I221" s="183">
        <v>625.4</v>
      </c>
      <c r="J221" s="184">
        <f>ROUND(I221*H221,2)</f>
        <v>24.09</v>
      </c>
      <c r="K221" s="180" t="s">
        <v>158</v>
      </c>
      <c r="L221" s="39"/>
      <c r="M221" s="185" t="s">
        <v>19</v>
      </c>
      <c r="N221" s="186" t="s">
        <v>45</v>
      </c>
      <c r="O221" s="64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241</v>
      </c>
      <c r="AT221" s="189" t="s">
        <v>154</v>
      </c>
      <c r="AU221" s="189" t="s">
        <v>84</v>
      </c>
      <c r="AY221" s="17" t="s">
        <v>152</v>
      </c>
      <c r="BE221" s="190">
        <f>IF(N221="základní",J221,0)</f>
        <v>0</v>
      </c>
      <c r="BF221" s="190">
        <f>IF(N221="snížená",J221,0)</f>
        <v>24.09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7" t="s">
        <v>84</v>
      </c>
      <c r="BK221" s="190">
        <f>ROUND(I221*H221,2)</f>
        <v>24.09</v>
      </c>
      <c r="BL221" s="17" t="s">
        <v>241</v>
      </c>
      <c r="BM221" s="189" t="s">
        <v>481</v>
      </c>
    </row>
    <row r="222" spans="1:65" s="1" customFormat="1" ht="19.5" x14ac:dyDescent="0.2">
      <c r="A222" s="34"/>
      <c r="B222" s="35"/>
      <c r="C222" s="36"/>
      <c r="D222" s="191" t="s">
        <v>160</v>
      </c>
      <c r="E222" s="36"/>
      <c r="F222" s="192" t="s">
        <v>482</v>
      </c>
      <c r="G222" s="36"/>
      <c r="H222" s="36"/>
      <c r="I222" s="193"/>
      <c r="J222" s="36"/>
      <c r="K222" s="36"/>
      <c r="L222" s="39"/>
      <c r="M222" s="194"/>
      <c r="N222" s="195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160</v>
      </c>
      <c r="AU222" s="17" t="s">
        <v>84</v>
      </c>
    </row>
    <row r="223" spans="1:65" s="1" customFormat="1" ht="11.25" x14ac:dyDescent="0.2">
      <c r="A223" s="34"/>
      <c r="B223" s="35"/>
      <c r="C223" s="36"/>
      <c r="D223" s="196" t="s">
        <v>162</v>
      </c>
      <c r="E223" s="36"/>
      <c r="F223" s="197" t="s">
        <v>483</v>
      </c>
      <c r="G223" s="36"/>
      <c r="H223" s="36"/>
      <c r="I223" s="193"/>
      <c r="J223" s="36"/>
      <c r="K223" s="36"/>
      <c r="L223" s="39"/>
      <c r="M223" s="194"/>
      <c r="N223" s="19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162</v>
      </c>
      <c r="AU223" s="17" t="s">
        <v>84</v>
      </c>
    </row>
    <row r="224" spans="1:65" s="11" customFormat="1" ht="22.9" customHeight="1" x14ac:dyDescent="0.2">
      <c r="B224" s="162"/>
      <c r="C224" s="163"/>
      <c r="D224" s="164" t="s">
        <v>72</v>
      </c>
      <c r="E224" s="176" t="s">
        <v>484</v>
      </c>
      <c r="F224" s="176" t="s">
        <v>485</v>
      </c>
      <c r="G224" s="163"/>
      <c r="H224" s="163"/>
      <c r="I224" s="166"/>
      <c r="J224" s="177">
        <f>BK224</f>
        <v>51115.649999999994</v>
      </c>
      <c r="K224" s="163"/>
      <c r="L224" s="168"/>
      <c r="M224" s="169"/>
      <c r="N224" s="170"/>
      <c r="O224" s="170"/>
      <c r="P224" s="171">
        <f>SUM(P225:P246)</f>
        <v>0</v>
      </c>
      <c r="Q224" s="170"/>
      <c r="R224" s="171">
        <f>SUM(R225:R246)</f>
        <v>0.98328000000000004</v>
      </c>
      <c r="S224" s="170"/>
      <c r="T224" s="172">
        <f>SUM(T225:T246)</f>
        <v>1.2001999999999999</v>
      </c>
      <c r="AR224" s="173" t="s">
        <v>84</v>
      </c>
      <c r="AT224" s="174" t="s">
        <v>72</v>
      </c>
      <c r="AU224" s="174" t="s">
        <v>77</v>
      </c>
      <c r="AY224" s="173" t="s">
        <v>152</v>
      </c>
      <c r="BK224" s="175">
        <f>SUM(BK225:BK246)</f>
        <v>51115.649999999994</v>
      </c>
    </row>
    <row r="225" spans="1:65" s="1" customFormat="1" ht="16.5" customHeight="1" x14ac:dyDescent="0.2">
      <c r="A225" s="34"/>
      <c r="B225" s="35"/>
      <c r="C225" s="178" t="s">
        <v>290</v>
      </c>
      <c r="D225" s="178" t="s">
        <v>154</v>
      </c>
      <c r="E225" s="179" t="s">
        <v>486</v>
      </c>
      <c r="F225" s="180" t="s">
        <v>487</v>
      </c>
      <c r="G225" s="181" t="s">
        <v>157</v>
      </c>
      <c r="H225" s="182">
        <v>34</v>
      </c>
      <c r="I225" s="183">
        <v>649</v>
      </c>
      <c r="J225" s="184">
        <f>ROUND(I225*H225,2)</f>
        <v>22066</v>
      </c>
      <c r="K225" s="180" t="s">
        <v>158</v>
      </c>
      <c r="L225" s="39"/>
      <c r="M225" s="185" t="s">
        <v>19</v>
      </c>
      <c r="N225" s="186" t="s">
        <v>45</v>
      </c>
      <c r="O225" s="64"/>
      <c r="P225" s="187">
        <f>O225*H225</f>
        <v>0</v>
      </c>
      <c r="Q225" s="187">
        <v>6.3E-3</v>
      </c>
      <c r="R225" s="187">
        <f>Q225*H225</f>
        <v>0.2142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241</v>
      </c>
      <c r="AT225" s="189" t="s">
        <v>154</v>
      </c>
      <c r="AU225" s="189" t="s">
        <v>84</v>
      </c>
      <c r="AY225" s="17" t="s">
        <v>152</v>
      </c>
      <c r="BE225" s="190">
        <f>IF(N225="základní",J225,0)</f>
        <v>0</v>
      </c>
      <c r="BF225" s="190">
        <f>IF(N225="snížená",J225,0)</f>
        <v>22066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84</v>
      </c>
      <c r="BK225" s="190">
        <f>ROUND(I225*H225,2)</f>
        <v>22066</v>
      </c>
      <c r="BL225" s="17" t="s">
        <v>241</v>
      </c>
      <c r="BM225" s="189" t="s">
        <v>488</v>
      </c>
    </row>
    <row r="226" spans="1:65" s="1" customFormat="1" ht="11.25" x14ac:dyDescent="0.2">
      <c r="A226" s="34"/>
      <c r="B226" s="35"/>
      <c r="C226" s="36"/>
      <c r="D226" s="191" t="s">
        <v>160</v>
      </c>
      <c r="E226" s="36"/>
      <c r="F226" s="192" t="s">
        <v>489</v>
      </c>
      <c r="G226" s="36"/>
      <c r="H226" s="36"/>
      <c r="I226" s="193"/>
      <c r="J226" s="36"/>
      <c r="K226" s="36"/>
      <c r="L226" s="39"/>
      <c r="M226" s="194"/>
      <c r="N226" s="195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160</v>
      </c>
      <c r="AU226" s="17" t="s">
        <v>84</v>
      </c>
    </row>
    <row r="227" spans="1:65" s="1" customFormat="1" ht="11.25" x14ac:dyDescent="0.2">
      <c r="A227" s="34"/>
      <c r="B227" s="35"/>
      <c r="C227" s="36"/>
      <c r="D227" s="196" t="s">
        <v>162</v>
      </c>
      <c r="E227" s="36"/>
      <c r="F227" s="197" t="s">
        <v>490</v>
      </c>
      <c r="G227" s="36"/>
      <c r="H227" s="36"/>
      <c r="I227" s="193"/>
      <c r="J227" s="36"/>
      <c r="K227" s="36"/>
      <c r="L227" s="39"/>
      <c r="M227" s="194"/>
      <c r="N227" s="195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162</v>
      </c>
      <c r="AU227" s="17" t="s">
        <v>84</v>
      </c>
    </row>
    <row r="228" spans="1:65" s="12" customFormat="1" ht="11.25" x14ac:dyDescent="0.2">
      <c r="B228" s="198"/>
      <c r="C228" s="199"/>
      <c r="D228" s="191" t="s">
        <v>164</v>
      </c>
      <c r="E228" s="200" t="s">
        <v>19</v>
      </c>
      <c r="F228" s="201" t="s">
        <v>491</v>
      </c>
      <c r="G228" s="199"/>
      <c r="H228" s="202">
        <v>34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164</v>
      </c>
      <c r="AU228" s="208" t="s">
        <v>84</v>
      </c>
      <c r="AV228" s="12" t="s">
        <v>84</v>
      </c>
      <c r="AW228" s="12" t="s">
        <v>35</v>
      </c>
      <c r="AX228" s="12" t="s">
        <v>77</v>
      </c>
      <c r="AY228" s="208" t="s">
        <v>152</v>
      </c>
    </row>
    <row r="229" spans="1:65" s="1" customFormat="1" ht="24.2" customHeight="1" x14ac:dyDescent="0.2">
      <c r="A229" s="34"/>
      <c r="B229" s="35"/>
      <c r="C229" s="209" t="s">
        <v>296</v>
      </c>
      <c r="D229" s="209" t="s">
        <v>259</v>
      </c>
      <c r="E229" s="210" t="s">
        <v>492</v>
      </c>
      <c r="F229" s="211" t="s">
        <v>493</v>
      </c>
      <c r="G229" s="212" t="s">
        <v>157</v>
      </c>
      <c r="H229" s="213">
        <v>37.4</v>
      </c>
      <c r="I229" s="214">
        <v>330.4</v>
      </c>
      <c r="J229" s="215">
        <f>ROUND(I229*H229,2)</f>
        <v>12356.96</v>
      </c>
      <c r="K229" s="211" t="s">
        <v>158</v>
      </c>
      <c r="L229" s="216"/>
      <c r="M229" s="217" t="s">
        <v>19</v>
      </c>
      <c r="N229" s="218" t="s">
        <v>45</v>
      </c>
      <c r="O229" s="64"/>
      <c r="P229" s="187">
        <f>O229*H229</f>
        <v>0</v>
      </c>
      <c r="Q229" s="187">
        <v>1.9199999999999998E-2</v>
      </c>
      <c r="R229" s="187">
        <f>Q229*H229</f>
        <v>0.71807999999999994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262</v>
      </c>
      <c r="AT229" s="189" t="s">
        <v>259</v>
      </c>
      <c r="AU229" s="189" t="s">
        <v>84</v>
      </c>
      <c r="AY229" s="17" t="s">
        <v>152</v>
      </c>
      <c r="BE229" s="190">
        <f>IF(N229="základní",J229,0)</f>
        <v>0</v>
      </c>
      <c r="BF229" s="190">
        <f>IF(N229="snížená",J229,0)</f>
        <v>12356.96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7" t="s">
        <v>84</v>
      </c>
      <c r="BK229" s="190">
        <f>ROUND(I229*H229,2)</f>
        <v>12356.96</v>
      </c>
      <c r="BL229" s="17" t="s">
        <v>241</v>
      </c>
      <c r="BM229" s="189" t="s">
        <v>494</v>
      </c>
    </row>
    <row r="230" spans="1:65" s="1" customFormat="1" ht="11.25" x14ac:dyDescent="0.2">
      <c r="A230" s="34"/>
      <c r="B230" s="35"/>
      <c r="C230" s="36"/>
      <c r="D230" s="191" t="s">
        <v>160</v>
      </c>
      <c r="E230" s="36"/>
      <c r="F230" s="192" t="s">
        <v>493</v>
      </c>
      <c r="G230" s="36"/>
      <c r="H230" s="36"/>
      <c r="I230" s="193"/>
      <c r="J230" s="36"/>
      <c r="K230" s="36"/>
      <c r="L230" s="39"/>
      <c r="M230" s="194"/>
      <c r="N230" s="195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160</v>
      </c>
      <c r="AU230" s="17" t="s">
        <v>84</v>
      </c>
    </row>
    <row r="231" spans="1:65" s="1" customFormat="1" ht="11.25" x14ac:dyDescent="0.2">
      <c r="A231" s="34"/>
      <c r="B231" s="35"/>
      <c r="C231" s="36"/>
      <c r="D231" s="196" t="s">
        <v>162</v>
      </c>
      <c r="E231" s="36"/>
      <c r="F231" s="197" t="s">
        <v>495</v>
      </c>
      <c r="G231" s="36"/>
      <c r="H231" s="36"/>
      <c r="I231" s="193"/>
      <c r="J231" s="36"/>
      <c r="K231" s="36"/>
      <c r="L231" s="39"/>
      <c r="M231" s="194"/>
      <c r="N231" s="195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162</v>
      </c>
      <c r="AU231" s="17" t="s">
        <v>84</v>
      </c>
    </row>
    <row r="232" spans="1:65" s="12" customFormat="1" ht="11.25" x14ac:dyDescent="0.2">
      <c r="B232" s="198"/>
      <c r="C232" s="199"/>
      <c r="D232" s="191" t="s">
        <v>164</v>
      </c>
      <c r="E232" s="199"/>
      <c r="F232" s="201" t="s">
        <v>496</v>
      </c>
      <c r="G232" s="199"/>
      <c r="H232" s="202">
        <v>37.4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164</v>
      </c>
      <c r="AU232" s="208" t="s">
        <v>84</v>
      </c>
      <c r="AV232" s="12" t="s">
        <v>84</v>
      </c>
      <c r="AW232" s="12" t="s">
        <v>4</v>
      </c>
      <c r="AX232" s="12" t="s">
        <v>77</v>
      </c>
      <c r="AY232" s="208" t="s">
        <v>152</v>
      </c>
    </row>
    <row r="233" spans="1:65" s="1" customFormat="1" ht="16.5" customHeight="1" x14ac:dyDescent="0.2">
      <c r="A233" s="34"/>
      <c r="B233" s="35"/>
      <c r="C233" s="178" t="s">
        <v>302</v>
      </c>
      <c r="D233" s="178" t="s">
        <v>154</v>
      </c>
      <c r="E233" s="179" t="s">
        <v>497</v>
      </c>
      <c r="F233" s="180" t="s">
        <v>498</v>
      </c>
      <c r="G233" s="181" t="s">
        <v>157</v>
      </c>
      <c r="H233" s="182">
        <v>34</v>
      </c>
      <c r="I233" s="183">
        <v>106.2</v>
      </c>
      <c r="J233" s="184">
        <f>ROUND(I233*H233,2)</f>
        <v>3610.8</v>
      </c>
      <c r="K233" s="180" t="s">
        <v>158</v>
      </c>
      <c r="L233" s="39"/>
      <c r="M233" s="185" t="s">
        <v>19</v>
      </c>
      <c r="N233" s="186" t="s">
        <v>45</v>
      </c>
      <c r="O233" s="64"/>
      <c r="P233" s="187">
        <f>O233*H233</f>
        <v>0</v>
      </c>
      <c r="Q233" s="187">
        <v>0</v>
      </c>
      <c r="R233" s="187">
        <f>Q233*H233</f>
        <v>0</v>
      </c>
      <c r="S233" s="187">
        <v>3.5299999999999998E-2</v>
      </c>
      <c r="T233" s="188">
        <f>S233*H233</f>
        <v>1.2001999999999999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241</v>
      </c>
      <c r="AT233" s="189" t="s">
        <v>154</v>
      </c>
      <c r="AU233" s="189" t="s">
        <v>84</v>
      </c>
      <c r="AY233" s="17" t="s">
        <v>152</v>
      </c>
      <c r="BE233" s="190">
        <f>IF(N233="základní",J233,0)</f>
        <v>0</v>
      </c>
      <c r="BF233" s="190">
        <f>IF(N233="snížená",J233,0)</f>
        <v>3610.8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7" t="s">
        <v>84</v>
      </c>
      <c r="BK233" s="190">
        <f>ROUND(I233*H233,2)</f>
        <v>3610.8</v>
      </c>
      <c r="BL233" s="17" t="s">
        <v>241</v>
      </c>
      <c r="BM233" s="189" t="s">
        <v>499</v>
      </c>
    </row>
    <row r="234" spans="1:65" s="1" customFormat="1" ht="11.25" x14ac:dyDescent="0.2">
      <c r="A234" s="34"/>
      <c r="B234" s="35"/>
      <c r="C234" s="36"/>
      <c r="D234" s="191" t="s">
        <v>160</v>
      </c>
      <c r="E234" s="36"/>
      <c r="F234" s="192" t="s">
        <v>498</v>
      </c>
      <c r="G234" s="36"/>
      <c r="H234" s="36"/>
      <c r="I234" s="193"/>
      <c r="J234" s="36"/>
      <c r="K234" s="36"/>
      <c r="L234" s="39"/>
      <c r="M234" s="194"/>
      <c r="N234" s="195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160</v>
      </c>
      <c r="AU234" s="17" t="s">
        <v>84</v>
      </c>
    </row>
    <row r="235" spans="1:65" s="1" customFormat="1" ht="11.25" x14ac:dyDescent="0.2">
      <c r="A235" s="34"/>
      <c r="B235" s="35"/>
      <c r="C235" s="36"/>
      <c r="D235" s="196" t="s">
        <v>162</v>
      </c>
      <c r="E235" s="36"/>
      <c r="F235" s="197" t="s">
        <v>500</v>
      </c>
      <c r="G235" s="36"/>
      <c r="H235" s="36"/>
      <c r="I235" s="193"/>
      <c r="J235" s="36"/>
      <c r="K235" s="36"/>
      <c r="L235" s="39"/>
      <c r="M235" s="194"/>
      <c r="N235" s="195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162</v>
      </c>
      <c r="AU235" s="17" t="s">
        <v>84</v>
      </c>
    </row>
    <row r="236" spans="1:65" s="12" customFormat="1" ht="11.25" x14ac:dyDescent="0.2">
      <c r="B236" s="198"/>
      <c r="C236" s="199"/>
      <c r="D236" s="191" t="s">
        <v>164</v>
      </c>
      <c r="E236" s="200" t="s">
        <v>19</v>
      </c>
      <c r="F236" s="201" t="s">
        <v>491</v>
      </c>
      <c r="G236" s="199"/>
      <c r="H236" s="202">
        <v>34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164</v>
      </c>
      <c r="AU236" s="208" t="s">
        <v>84</v>
      </c>
      <c r="AV236" s="12" t="s">
        <v>84</v>
      </c>
      <c r="AW236" s="12" t="s">
        <v>35</v>
      </c>
      <c r="AX236" s="12" t="s">
        <v>77</v>
      </c>
      <c r="AY236" s="208" t="s">
        <v>152</v>
      </c>
    </row>
    <row r="237" spans="1:65" s="1" customFormat="1" ht="16.5" customHeight="1" x14ac:dyDescent="0.2">
      <c r="A237" s="34"/>
      <c r="B237" s="35"/>
      <c r="C237" s="178" t="s">
        <v>308</v>
      </c>
      <c r="D237" s="178" t="s">
        <v>154</v>
      </c>
      <c r="E237" s="179" t="s">
        <v>501</v>
      </c>
      <c r="F237" s="180" t="s">
        <v>502</v>
      </c>
      <c r="G237" s="181" t="s">
        <v>157</v>
      </c>
      <c r="H237" s="182">
        <v>34</v>
      </c>
      <c r="I237" s="183">
        <v>352.82</v>
      </c>
      <c r="J237" s="184">
        <f>ROUND(I237*H237,2)</f>
        <v>11995.88</v>
      </c>
      <c r="K237" s="180" t="s">
        <v>158</v>
      </c>
      <c r="L237" s="39"/>
      <c r="M237" s="185" t="s">
        <v>19</v>
      </c>
      <c r="N237" s="186" t="s">
        <v>45</v>
      </c>
      <c r="O237" s="64"/>
      <c r="P237" s="187">
        <f>O237*H237</f>
        <v>0</v>
      </c>
      <c r="Q237" s="187">
        <v>1.5E-3</v>
      </c>
      <c r="R237" s="187">
        <f>Q237*H237</f>
        <v>5.1000000000000004E-2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241</v>
      </c>
      <c r="AT237" s="189" t="s">
        <v>154</v>
      </c>
      <c r="AU237" s="189" t="s">
        <v>84</v>
      </c>
      <c r="AY237" s="17" t="s">
        <v>152</v>
      </c>
      <c r="BE237" s="190">
        <f>IF(N237="základní",J237,0)</f>
        <v>0</v>
      </c>
      <c r="BF237" s="190">
        <f>IF(N237="snížená",J237,0)</f>
        <v>11995.88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7" t="s">
        <v>84</v>
      </c>
      <c r="BK237" s="190">
        <f>ROUND(I237*H237,2)</f>
        <v>11995.88</v>
      </c>
      <c r="BL237" s="17" t="s">
        <v>241</v>
      </c>
      <c r="BM237" s="189" t="s">
        <v>503</v>
      </c>
    </row>
    <row r="238" spans="1:65" s="1" customFormat="1" ht="11.25" x14ac:dyDescent="0.2">
      <c r="A238" s="34"/>
      <c r="B238" s="35"/>
      <c r="C238" s="36"/>
      <c r="D238" s="191" t="s">
        <v>160</v>
      </c>
      <c r="E238" s="36"/>
      <c r="F238" s="192" t="s">
        <v>504</v>
      </c>
      <c r="G238" s="36"/>
      <c r="H238" s="36"/>
      <c r="I238" s="193"/>
      <c r="J238" s="36"/>
      <c r="K238" s="36"/>
      <c r="L238" s="39"/>
      <c r="M238" s="194"/>
      <c r="N238" s="195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160</v>
      </c>
      <c r="AU238" s="17" t="s">
        <v>84</v>
      </c>
    </row>
    <row r="239" spans="1:65" s="1" customFormat="1" ht="11.25" x14ac:dyDescent="0.2">
      <c r="A239" s="34"/>
      <c r="B239" s="35"/>
      <c r="C239" s="36"/>
      <c r="D239" s="196" t="s">
        <v>162</v>
      </c>
      <c r="E239" s="36"/>
      <c r="F239" s="197" t="s">
        <v>505</v>
      </c>
      <c r="G239" s="36"/>
      <c r="H239" s="36"/>
      <c r="I239" s="193"/>
      <c r="J239" s="36"/>
      <c r="K239" s="36"/>
      <c r="L239" s="39"/>
      <c r="M239" s="194"/>
      <c r="N239" s="195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162</v>
      </c>
      <c r="AU239" s="17" t="s">
        <v>84</v>
      </c>
    </row>
    <row r="240" spans="1:65" s="12" customFormat="1" ht="11.25" x14ac:dyDescent="0.2">
      <c r="B240" s="198"/>
      <c r="C240" s="199"/>
      <c r="D240" s="191" t="s">
        <v>164</v>
      </c>
      <c r="E240" s="200" t="s">
        <v>19</v>
      </c>
      <c r="F240" s="201" t="s">
        <v>491</v>
      </c>
      <c r="G240" s="199"/>
      <c r="H240" s="202">
        <v>34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164</v>
      </c>
      <c r="AU240" s="208" t="s">
        <v>84</v>
      </c>
      <c r="AV240" s="12" t="s">
        <v>84</v>
      </c>
      <c r="AW240" s="12" t="s">
        <v>35</v>
      </c>
      <c r="AX240" s="12" t="s">
        <v>77</v>
      </c>
      <c r="AY240" s="208" t="s">
        <v>152</v>
      </c>
    </row>
    <row r="241" spans="1:65" s="1" customFormat="1" ht="16.5" customHeight="1" x14ac:dyDescent="0.2">
      <c r="A241" s="34"/>
      <c r="B241" s="35"/>
      <c r="C241" s="178" t="s">
        <v>314</v>
      </c>
      <c r="D241" s="178" t="s">
        <v>154</v>
      </c>
      <c r="E241" s="179" t="s">
        <v>506</v>
      </c>
      <c r="F241" s="180" t="s">
        <v>507</v>
      </c>
      <c r="G241" s="181" t="s">
        <v>206</v>
      </c>
      <c r="H241" s="182">
        <v>0.98328000000000004</v>
      </c>
      <c r="I241" s="183">
        <v>613.6</v>
      </c>
      <c r="J241" s="184">
        <f>ROUND(I241*H241,2)</f>
        <v>603.34</v>
      </c>
      <c r="K241" s="180" t="s">
        <v>158</v>
      </c>
      <c r="L241" s="39"/>
      <c r="M241" s="185" t="s">
        <v>19</v>
      </c>
      <c r="N241" s="186" t="s">
        <v>45</v>
      </c>
      <c r="O241" s="64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241</v>
      </c>
      <c r="AT241" s="189" t="s">
        <v>154</v>
      </c>
      <c r="AU241" s="189" t="s">
        <v>84</v>
      </c>
      <c r="AY241" s="17" t="s">
        <v>152</v>
      </c>
      <c r="BE241" s="190">
        <f>IF(N241="základní",J241,0)</f>
        <v>0</v>
      </c>
      <c r="BF241" s="190">
        <f>IF(N241="snížená",J241,0)</f>
        <v>603.34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84</v>
      </c>
      <c r="BK241" s="190">
        <f>ROUND(I241*H241,2)</f>
        <v>603.34</v>
      </c>
      <c r="BL241" s="17" t="s">
        <v>241</v>
      </c>
      <c r="BM241" s="189" t="s">
        <v>508</v>
      </c>
    </row>
    <row r="242" spans="1:65" s="1" customFormat="1" ht="19.5" x14ac:dyDescent="0.2">
      <c r="A242" s="34"/>
      <c r="B242" s="35"/>
      <c r="C242" s="36"/>
      <c r="D242" s="191" t="s">
        <v>160</v>
      </c>
      <c r="E242" s="36"/>
      <c r="F242" s="192" t="s">
        <v>509</v>
      </c>
      <c r="G242" s="36"/>
      <c r="H242" s="36"/>
      <c r="I242" s="193"/>
      <c r="J242" s="36"/>
      <c r="K242" s="36"/>
      <c r="L242" s="39"/>
      <c r="M242" s="194"/>
      <c r="N242" s="195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160</v>
      </c>
      <c r="AU242" s="17" t="s">
        <v>84</v>
      </c>
    </row>
    <row r="243" spans="1:65" s="1" customFormat="1" ht="11.25" x14ac:dyDescent="0.2">
      <c r="A243" s="34"/>
      <c r="B243" s="35"/>
      <c r="C243" s="36"/>
      <c r="D243" s="196" t="s">
        <v>162</v>
      </c>
      <c r="E243" s="36"/>
      <c r="F243" s="197" t="s">
        <v>510</v>
      </c>
      <c r="G243" s="36"/>
      <c r="H243" s="36"/>
      <c r="I243" s="193"/>
      <c r="J243" s="36"/>
      <c r="K243" s="36"/>
      <c r="L243" s="39"/>
      <c r="M243" s="194"/>
      <c r="N243" s="195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162</v>
      </c>
      <c r="AU243" s="17" t="s">
        <v>84</v>
      </c>
    </row>
    <row r="244" spans="1:65" s="1" customFormat="1" ht="16.5" customHeight="1" x14ac:dyDescent="0.2">
      <c r="A244" s="34"/>
      <c r="B244" s="35"/>
      <c r="C244" s="178" t="s">
        <v>322</v>
      </c>
      <c r="D244" s="178" t="s">
        <v>154</v>
      </c>
      <c r="E244" s="179" t="s">
        <v>511</v>
      </c>
      <c r="F244" s="180" t="s">
        <v>512</v>
      </c>
      <c r="G244" s="181" t="s">
        <v>206</v>
      </c>
      <c r="H244" s="182">
        <v>0.98328000000000004</v>
      </c>
      <c r="I244" s="183">
        <v>490.88</v>
      </c>
      <c r="J244" s="184">
        <f>ROUND(I244*H244,2)</f>
        <v>482.67</v>
      </c>
      <c r="K244" s="180" t="s">
        <v>158</v>
      </c>
      <c r="L244" s="39"/>
      <c r="M244" s="185" t="s">
        <v>19</v>
      </c>
      <c r="N244" s="186" t="s">
        <v>45</v>
      </c>
      <c r="O244" s="64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241</v>
      </c>
      <c r="AT244" s="189" t="s">
        <v>154</v>
      </c>
      <c r="AU244" s="189" t="s">
        <v>84</v>
      </c>
      <c r="AY244" s="17" t="s">
        <v>152</v>
      </c>
      <c r="BE244" s="190">
        <f>IF(N244="základní",J244,0)</f>
        <v>0</v>
      </c>
      <c r="BF244" s="190">
        <f>IF(N244="snížená",J244,0)</f>
        <v>482.67</v>
      </c>
      <c r="BG244" s="190">
        <f>IF(N244="zákl. přenesená",J244,0)</f>
        <v>0</v>
      </c>
      <c r="BH244" s="190">
        <f>IF(N244="sníž. přenesená",J244,0)</f>
        <v>0</v>
      </c>
      <c r="BI244" s="190">
        <f>IF(N244="nulová",J244,0)</f>
        <v>0</v>
      </c>
      <c r="BJ244" s="17" t="s">
        <v>84</v>
      </c>
      <c r="BK244" s="190">
        <f>ROUND(I244*H244,2)</f>
        <v>482.67</v>
      </c>
      <c r="BL244" s="17" t="s">
        <v>241</v>
      </c>
      <c r="BM244" s="189" t="s">
        <v>513</v>
      </c>
    </row>
    <row r="245" spans="1:65" s="1" customFormat="1" ht="19.5" x14ac:dyDescent="0.2">
      <c r="A245" s="34"/>
      <c r="B245" s="35"/>
      <c r="C245" s="36"/>
      <c r="D245" s="191" t="s">
        <v>160</v>
      </c>
      <c r="E245" s="36"/>
      <c r="F245" s="192" t="s">
        <v>514</v>
      </c>
      <c r="G245" s="36"/>
      <c r="H245" s="36"/>
      <c r="I245" s="193"/>
      <c r="J245" s="36"/>
      <c r="K245" s="36"/>
      <c r="L245" s="39"/>
      <c r="M245" s="194"/>
      <c r="N245" s="195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160</v>
      </c>
      <c r="AU245" s="17" t="s">
        <v>84</v>
      </c>
    </row>
    <row r="246" spans="1:65" s="1" customFormat="1" ht="11.25" x14ac:dyDescent="0.2">
      <c r="A246" s="34"/>
      <c r="B246" s="35"/>
      <c r="C246" s="36"/>
      <c r="D246" s="196" t="s">
        <v>162</v>
      </c>
      <c r="E246" s="36"/>
      <c r="F246" s="197" t="s">
        <v>515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162</v>
      </c>
      <c r="AU246" s="17" t="s">
        <v>84</v>
      </c>
    </row>
    <row r="247" spans="1:65" s="11" customFormat="1" ht="22.9" customHeight="1" x14ac:dyDescent="0.2">
      <c r="B247" s="162"/>
      <c r="C247" s="163"/>
      <c r="D247" s="164" t="s">
        <v>72</v>
      </c>
      <c r="E247" s="176" t="s">
        <v>276</v>
      </c>
      <c r="F247" s="176" t="s">
        <v>277</v>
      </c>
      <c r="G247" s="163"/>
      <c r="H247" s="163"/>
      <c r="I247" s="166"/>
      <c r="J247" s="177">
        <f>BK247</f>
        <v>45902</v>
      </c>
      <c r="K247" s="163"/>
      <c r="L247" s="168"/>
      <c r="M247" s="169"/>
      <c r="N247" s="170"/>
      <c r="O247" s="170"/>
      <c r="P247" s="171">
        <f>SUM(P248:P251)</f>
        <v>0</v>
      </c>
      <c r="Q247" s="170"/>
      <c r="R247" s="171">
        <f>SUM(R248:R251)</f>
        <v>1.3159999999999998E-2</v>
      </c>
      <c r="S247" s="170"/>
      <c r="T247" s="172">
        <f>SUM(T248:T251)</f>
        <v>0</v>
      </c>
      <c r="AR247" s="173" t="s">
        <v>84</v>
      </c>
      <c r="AT247" s="174" t="s">
        <v>72</v>
      </c>
      <c r="AU247" s="174" t="s">
        <v>77</v>
      </c>
      <c r="AY247" s="173" t="s">
        <v>152</v>
      </c>
      <c r="BK247" s="175">
        <f>SUM(BK248:BK251)</f>
        <v>45902</v>
      </c>
    </row>
    <row r="248" spans="1:65" s="1" customFormat="1" ht="16.5" customHeight="1" x14ac:dyDescent="0.2">
      <c r="A248" s="34"/>
      <c r="B248" s="35"/>
      <c r="C248" s="178" t="s">
        <v>330</v>
      </c>
      <c r="D248" s="178" t="s">
        <v>154</v>
      </c>
      <c r="E248" s="179" t="s">
        <v>279</v>
      </c>
      <c r="F248" s="180" t="s">
        <v>280</v>
      </c>
      <c r="G248" s="181" t="s">
        <v>281</v>
      </c>
      <c r="H248" s="182">
        <v>54</v>
      </c>
      <c r="I248" s="183">
        <v>413</v>
      </c>
      <c r="J248" s="184">
        <f>ROUND(I248*H248,2)</f>
        <v>22302</v>
      </c>
      <c r="K248" s="180" t="s">
        <v>19</v>
      </c>
      <c r="L248" s="39"/>
      <c r="M248" s="185" t="s">
        <v>19</v>
      </c>
      <c r="N248" s="186" t="s">
        <v>45</v>
      </c>
      <c r="O248" s="64"/>
      <c r="P248" s="187">
        <f>O248*H248</f>
        <v>0</v>
      </c>
      <c r="Q248" s="187">
        <v>1.3999999999999999E-4</v>
      </c>
      <c r="R248" s="187">
        <f>Q248*H248</f>
        <v>7.559999999999999E-3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241</v>
      </c>
      <c r="AT248" s="189" t="s">
        <v>154</v>
      </c>
      <c r="AU248" s="189" t="s">
        <v>84</v>
      </c>
      <c r="AY248" s="17" t="s">
        <v>152</v>
      </c>
      <c r="BE248" s="190">
        <f>IF(N248="základní",J248,0)</f>
        <v>0</v>
      </c>
      <c r="BF248" s="190">
        <f>IF(N248="snížená",J248,0)</f>
        <v>22302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7" t="s">
        <v>84</v>
      </c>
      <c r="BK248" s="190">
        <f>ROUND(I248*H248,2)</f>
        <v>22302</v>
      </c>
      <c r="BL248" s="17" t="s">
        <v>241</v>
      </c>
      <c r="BM248" s="189" t="s">
        <v>516</v>
      </c>
    </row>
    <row r="249" spans="1:65" s="1" customFormat="1" ht="11.25" x14ac:dyDescent="0.2">
      <c r="A249" s="34"/>
      <c r="B249" s="35"/>
      <c r="C249" s="36"/>
      <c r="D249" s="191" t="s">
        <v>160</v>
      </c>
      <c r="E249" s="36"/>
      <c r="F249" s="192" t="s">
        <v>283</v>
      </c>
      <c r="G249" s="36"/>
      <c r="H249" s="36"/>
      <c r="I249" s="193"/>
      <c r="J249" s="36"/>
      <c r="K249" s="36"/>
      <c r="L249" s="39"/>
      <c r="M249" s="194"/>
      <c r="N249" s="195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160</v>
      </c>
      <c r="AU249" s="17" t="s">
        <v>84</v>
      </c>
    </row>
    <row r="250" spans="1:65" s="1" customFormat="1" ht="16.5" customHeight="1" x14ac:dyDescent="0.2">
      <c r="A250" s="34"/>
      <c r="B250" s="35"/>
      <c r="C250" s="178" t="s">
        <v>339</v>
      </c>
      <c r="D250" s="178" t="s">
        <v>154</v>
      </c>
      <c r="E250" s="179" t="s">
        <v>285</v>
      </c>
      <c r="F250" s="180" t="s">
        <v>286</v>
      </c>
      <c r="G250" s="181" t="s">
        <v>281</v>
      </c>
      <c r="H250" s="182">
        <v>40</v>
      </c>
      <c r="I250" s="183">
        <v>590</v>
      </c>
      <c r="J250" s="184">
        <f>ROUND(I250*H250,2)</f>
        <v>23600</v>
      </c>
      <c r="K250" s="180" t="s">
        <v>19</v>
      </c>
      <c r="L250" s="39"/>
      <c r="M250" s="185" t="s">
        <v>19</v>
      </c>
      <c r="N250" s="186" t="s">
        <v>45</v>
      </c>
      <c r="O250" s="64"/>
      <c r="P250" s="187">
        <f>O250*H250</f>
        <v>0</v>
      </c>
      <c r="Q250" s="187">
        <v>1.3999999999999999E-4</v>
      </c>
      <c r="R250" s="187">
        <f>Q250*H250</f>
        <v>5.5999999999999991E-3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241</v>
      </c>
      <c r="AT250" s="189" t="s">
        <v>154</v>
      </c>
      <c r="AU250" s="189" t="s">
        <v>84</v>
      </c>
      <c r="AY250" s="17" t="s">
        <v>152</v>
      </c>
      <c r="BE250" s="190">
        <f>IF(N250="základní",J250,0)</f>
        <v>0</v>
      </c>
      <c r="BF250" s="190">
        <f>IF(N250="snížená",J250,0)</f>
        <v>23600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7" t="s">
        <v>84</v>
      </c>
      <c r="BK250" s="190">
        <f>ROUND(I250*H250,2)</f>
        <v>23600</v>
      </c>
      <c r="BL250" s="17" t="s">
        <v>241</v>
      </c>
      <c r="BM250" s="189" t="s">
        <v>517</v>
      </c>
    </row>
    <row r="251" spans="1:65" s="1" customFormat="1" ht="11.25" x14ac:dyDescent="0.2">
      <c r="A251" s="34"/>
      <c r="B251" s="35"/>
      <c r="C251" s="36"/>
      <c r="D251" s="191" t="s">
        <v>160</v>
      </c>
      <c r="E251" s="36"/>
      <c r="F251" s="192" t="s">
        <v>283</v>
      </c>
      <c r="G251" s="36"/>
      <c r="H251" s="36"/>
      <c r="I251" s="193"/>
      <c r="J251" s="36"/>
      <c r="K251" s="36"/>
      <c r="L251" s="39"/>
      <c r="M251" s="194"/>
      <c r="N251" s="195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160</v>
      </c>
      <c r="AU251" s="17" t="s">
        <v>84</v>
      </c>
    </row>
    <row r="252" spans="1:65" s="11" customFormat="1" ht="22.9" customHeight="1" x14ac:dyDescent="0.2">
      <c r="B252" s="162"/>
      <c r="C252" s="163"/>
      <c r="D252" s="164" t="s">
        <v>72</v>
      </c>
      <c r="E252" s="176" t="s">
        <v>288</v>
      </c>
      <c r="F252" s="176" t="s">
        <v>289</v>
      </c>
      <c r="G252" s="163"/>
      <c r="H252" s="163"/>
      <c r="I252" s="166"/>
      <c r="J252" s="177">
        <f>BK252</f>
        <v>369746.23000000004</v>
      </c>
      <c r="K252" s="163"/>
      <c r="L252" s="168"/>
      <c r="M252" s="169"/>
      <c r="N252" s="170"/>
      <c r="O252" s="170"/>
      <c r="P252" s="171">
        <f>SUM(P253:P283)</f>
        <v>0</v>
      </c>
      <c r="Q252" s="170"/>
      <c r="R252" s="171">
        <f>SUM(R253:R283)</f>
        <v>3.5075314</v>
      </c>
      <c r="S252" s="170"/>
      <c r="T252" s="172">
        <f>SUM(T253:T283)</f>
        <v>9.5500304999999994E-2</v>
      </c>
      <c r="AR252" s="173" t="s">
        <v>84</v>
      </c>
      <c r="AT252" s="174" t="s">
        <v>72</v>
      </c>
      <c r="AU252" s="174" t="s">
        <v>77</v>
      </c>
      <c r="AY252" s="173" t="s">
        <v>152</v>
      </c>
      <c r="BK252" s="175">
        <f>SUM(BK253:BK283)</f>
        <v>369746.23000000004</v>
      </c>
    </row>
    <row r="253" spans="1:65" s="1" customFormat="1" ht="16.5" customHeight="1" x14ac:dyDescent="0.2">
      <c r="A253" s="34"/>
      <c r="B253" s="35"/>
      <c r="C253" s="178" t="s">
        <v>348</v>
      </c>
      <c r="D253" s="178" t="s">
        <v>154</v>
      </c>
      <c r="E253" s="179" t="s">
        <v>291</v>
      </c>
      <c r="F253" s="180" t="s">
        <v>292</v>
      </c>
      <c r="G253" s="181" t="s">
        <v>157</v>
      </c>
      <c r="H253" s="182">
        <v>308.06549999999999</v>
      </c>
      <c r="I253" s="183">
        <v>23.6</v>
      </c>
      <c r="J253" s="184">
        <f>ROUND(I253*H253,2)</f>
        <v>7270.35</v>
      </c>
      <c r="K253" s="180" t="s">
        <v>158</v>
      </c>
      <c r="L253" s="39"/>
      <c r="M253" s="185" t="s">
        <v>19</v>
      </c>
      <c r="N253" s="186" t="s">
        <v>45</v>
      </c>
      <c r="O253" s="64"/>
      <c r="P253" s="187">
        <f>O253*H253</f>
        <v>0</v>
      </c>
      <c r="Q253" s="187">
        <v>1E-3</v>
      </c>
      <c r="R253" s="187">
        <f>Q253*H253</f>
        <v>0.30806549999999999</v>
      </c>
      <c r="S253" s="187">
        <v>3.1E-4</v>
      </c>
      <c r="T253" s="188">
        <f>S253*H253</f>
        <v>9.5500304999999994E-2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241</v>
      </c>
      <c r="AT253" s="189" t="s">
        <v>154</v>
      </c>
      <c r="AU253" s="189" t="s">
        <v>84</v>
      </c>
      <c r="AY253" s="17" t="s">
        <v>152</v>
      </c>
      <c r="BE253" s="190">
        <f>IF(N253="základní",J253,0)</f>
        <v>0</v>
      </c>
      <c r="BF253" s="190">
        <f>IF(N253="snížená",J253,0)</f>
        <v>7270.35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17" t="s">
        <v>84</v>
      </c>
      <c r="BK253" s="190">
        <f>ROUND(I253*H253,2)</f>
        <v>7270.35</v>
      </c>
      <c r="BL253" s="17" t="s">
        <v>241</v>
      </c>
      <c r="BM253" s="189" t="s">
        <v>518</v>
      </c>
    </row>
    <row r="254" spans="1:65" s="1" customFormat="1" ht="11.25" x14ac:dyDescent="0.2">
      <c r="A254" s="34"/>
      <c r="B254" s="35"/>
      <c r="C254" s="36"/>
      <c r="D254" s="191" t="s">
        <v>160</v>
      </c>
      <c r="E254" s="36"/>
      <c r="F254" s="192" t="s">
        <v>294</v>
      </c>
      <c r="G254" s="36"/>
      <c r="H254" s="36"/>
      <c r="I254" s="193"/>
      <c r="J254" s="36"/>
      <c r="K254" s="36"/>
      <c r="L254" s="39"/>
      <c r="M254" s="194"/>
      <c r="N254" s="195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160</v>
      </c>
      <c r="AU254" s="17" t="s">
        <v>84</v>
      </c>
    </row>
    <row r="255" spans="1:65" s="1" customFormat="1" ht="11.25" x14ac:dyDescent="0.2">
      <c r="A255" s="34"/>
      <c r="B255" s="35"/>
      <c r="C255" s="36"/>
      <c r="D255" s="196" t="s">
        <v>162</v>
      </c>
      <c r="E255" s="36"/>
      <c r="F255" s="197" t="s">
        <v>295</v>
      </c>
      <c r="G255" s="36"/>
      <c r="H255" s="36"/>
      <c r="I255" s="193"/>
      <c r="J255" s="36"/>
      <c r="K255" s="36"/>
      <c r="L255" s="39"/>
      <c r="M255" s="194"/>
      <c r="N255" s="19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162</v>
      </c>
      <c r="AU255" s="17" t="s">
        <v>84</v>
      </c>
    </row>
    <row r="256" spans="1:65" s="12" customFormat="1" ht="11.25" x14ac:dyDescent="0.2">
      <c r="B256" s="198"/>
      <c r="C256" s="199"/>
      <c r="D256" s="191" t="s">
        <v>164</v>
      </c>
      <c r="E256" s="200" t="s">
        <v>19</v>
      </c>
      <c r="F256" s="201" t="s">
        <v>519</v>
      </c>
      <c r="G256" s="199"/>
      <c r="H256" s="202">
        <v>308.06549999999999</v>
      </c>
      <c r="I256" s="203"/>
      <c r="J256" s="199"/>
      <c r="K256" s="199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164</v>
      </c>
      <c r="AU256" s="208" t="s">
        <v>84</v>
      </c>
      <c r="AV256" s="12" t="s">
        <v>84</v>
      </c>
      <c r="AW256" s="12" t="s">
        <v>35</v>
      </c>
      <c r="AX256" s="12" t="s">
        <v>77</v>
      </c>
      <c r="AY256" s="208" t="s">
        <v>152</v>
      </c>
    </row>
    <row r="257" spans="1:65" s="1" customFormat="1" ht="21.75" customHeight="1" x14ac:dyDescent="0.2">
      <c r="A257" s="34"/>
      <c r="B257" s="35"/>
      <c r="C257" s="178" t="s">
        <v>520</v>
      </c>
      <c r="D257" s="178" t="s">
        <v>154</v>
      </c>
      <c r="E257" s="179" t="s">
        <v>297</v>
      </c>
      <c r="F257" s="180" t="s">
        <v>298</v>
      </c>
      <c r="G257" s="181" t="s">
        <v>254</v>
      </c>
      <c r="H257" s="182">
        <v>20</v>
      </c>
      <c r="I257" s="183">
        <v>29.5</v>
      </c>
      <c r="J257" s="184">
        <f>ROUND(I257*H257,2)</f>
        <v>590</v>
      </c>
      <c r="K257" s="180" t="s">
        <v>158</v>
      </c>
      <c r="L257" s="39"/>
      <c r="M257" s="185" t="s">
        <v>19</v>
      </c>
      <c r="N257" s="186" t="s">
        <v>45</v>
      </c>
      <c r="O257" s="64"/>
      <c r="P257" s="187">
        <f>O257*H257</f>
        <v>0</v>
      </c>
      <c r="Q257" s="187">
        <v>4.8000000000000001E-4</v>
      </c>
      <c r="R257" s="187">
        <f>Q257*H257</f>
        <v>9.6000000000000009E-3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241</v>
      </c>
      <c r="AT257" s="189" t="s">
        <v>154</v>
      </c>
      <c r="AU257" s="189" t="s">
        <v>84</v>
      </c>
      <c r="AY257" s="17" t="s">
        <v>152</v>
      </c>
      <c r="BE257" s="190">
        <f>IF(N257="základní",J257,0)</f>
        <v>0</v>
      </c>
      <c r="BF257" s="190">
        <f>IF(N257="snížená",J257,0)</f>
        <v>590</v>
      </c>
      <c r="BG257" s="190">
        <f>IF(N257="zákl. přenesená",J257,0)</f>
        <v>0</v>
      </c>
      <c r="BH257" s="190">
        <f>IF(N257="sníž. přenesená",J257,0)</f>
        <v>0</v>
      </c>
      <c r="BI257" s="190">
        <f>IF(N257="nulová",J257,0)</f>
        <v>0</v>
      </c>
      <c r="BJ257" s="17" t="s">
        <v>84</v>
      </c>
      <c r="BK257" s="190">
        <f>ROUND(I257*H257,2)</f>
        <v>590</v>
      </c>
      <c r="BL257" s="17" t="s">
        <v>241</v>
      </c>
      <c r="BM257" s="189" t="s">
        <v>521</v>
      </c>
    </row>
    <row r="258" spans="1:65" s="1" customFormat="1" ht="11.25" x14ac:dyDescent="0.2">
      <c r="A258" s="34"/>
      <c r="B258" s="35"/>
      <c r="C258" s="36"/>
      <c r="D258" s="191" t="s">
        <v>160</v>
      </c>
      <c r="E258" s="36"/>
      <c r="F258" s="192" t="s">
        <v>300</v>
      </c>
      <c r="G258" s="36"/>
      <c r="H258" s="36"/>
      <c r="I258" s="193"/>
      <c r="J258" s="36"/>
      <c r="K258" s="36"/>
      <c r="L258" s="39"/>
      <c r="M258" s="194"/>
      <c r="N258" s="195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160</v>
      </c>
      <c r="AU258" s="17" t="s">
        <v>84</v>
      </c>
    </row>
    <row r="259" spans="1:65" s="1" customFormat="1" ht="11.25" x14ac:dyDescent="0.2">
      <c r="A259" s="34"/>
      <c r="B259" s="35"/>
      <c r="C259" s="36"/>
      <c r="D259" s="196" t="s">
        <v>162</v>
      </c>
      <c r="E259" s="36"/>
      <c r="F259" s="197" t="s">
        <v>301</v>
      </c>
      <c r="G259" s="36"/>
      <c r="H259" s="36"/>
      <c r="I259" s="193"/>
      <c r="J259" s="36"/>
      <c r="K259" s="36"/>
      <c r="L259" s="39"/>
      <c r="M259" s="194"/>
      <c r="N259" s="195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162</v>
      </c>
      <c r="AU259" s="17" t="s">
        <v>84</v>
      </c>
    </row>
    <row r="260" spans="1:65" s="1" customFormat="1" ht="21.75" customHeight="1" x14ac:dyDescent="0.2">
      <c r="A260" s="34"/>
      <c r="B260" s="35"/>
      <c r="C260" s="178" t="s">
        <v>522</v>
      </c>
      <c r="D260" s="178" t="s">
        <v>154</v>
      </c>
      <c r="E260" s="179" t="s">
        <v>303</v>
      </c>
      <c r="F260" s="180" t="s">
        <v>304</v>
      </c>
      <c r="G260" s="181" t="s">
        <v>254</v>
      </c>
      <c r="H260" s="182">
        <v>20</v>
      </c>
      <c r="I260" s="183">
        <v>59</v>
      </c>
      <c r="J260" s="184">
        <f>ROUND(I260*H260,2)</f>
        <v>1180</v>
      </c>
      <c r="K260" s="180" t="s">
        <v>158</v>
      </c>
      <c r="L260" s="39"/>
      <c r="M260" s="185" t="s">
        <v>19</v>
      </c>
      <c r="N260" s="186" t="s">
        <v>45</v>
      </c>
      <c r="O260" s="64"/>
      <c r="P260" s="187">
        <f>O260*H260</f>
        <v>0</v>
      </c>
      <c r="Q260" s="187">
        <v>2.3999999999999998E-3</v>
      </c>
      <c r="R260" s="187">
        <f>Q260*H260</f>
        <v>4.7999999999999994E-2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241</v>
      </c>
      <c r="AT260" s="189" t="s">
        <v>154</v>
      </c>
      <c r="AU260" s="189" t="s">
        <v>84</v>
      </c>
      <c r="AY260" s="17" t="s">
        <v>152</v>
      </c>
      <c r="BE260" s="190">
        <f>IF(N260="základní",J260,0)</f>
        <v>0</v>
      </c>
      <c r="BF260" s="190">
        <f>IF(N260="snížená",J260,0)</f>
        <v>1180</v>
      </c>
      <c r="BG260" s="190">
        <f>IF(N260="zákl. přenesená",J260,0)</f>
        <v>0</v>
      </c>
      <c r="BH260" s="190">
        <f>IF(N260="sníž. přenesená",J260,0)</f>
        <v>0</v>
      </c>
      <c r="BI260" s="190">
        <f>IF(N260="nulová",J260,0)</f>
        <v>0</v>
      </c>
      <c r="BJ260" s="17" t="s">
        <v>84</v>
      </c>
      <c r="BK260" s="190">
        <f>ROUND(I260*H260,2)</f>
        <v>1180</v>
      </c>
      <c r="BL260" s="17" t="s">
        <v>241</v>
      </c>
      <c r="BM260" s="189" t="s">
        <v>523</v>
      </c>
    </row>
    <row r="261" spans="1:65" s="1" customFormat="1" ht="11.25" x14ac:dyDescent="0.2">
      <c r="A261" s="34"/>
      <c r="B261" s="35"/>
      <c r="C261" s="36"/>
      <c r="D261" s="191" t="s">
        <v>160</v>
      </c>
      <c r="E261" s="36"/>
      <c r="F261" s="192" t="s">
        <v>306</v>
      </c>
      <c r="G261" s="36"/>
      <c r="H261" s="36"/>
      <c r="I261" s="193"/>
      <c r="J261" s="36"/>
      <c r="K261" s="36"/>
      <c r="L261" s="39"/>
      <c r="M261" s="194"/>
      <c r="N261" s="195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160</v>
      </c>
      <c r="AU261" s="17" t="s">
        <v>84</v>
      </c>
    </row>
    <row r="262" spans="1:65" s="1" customFormat="1" ht="11.25" x14ac:dyDescent="0.2">
      <c r="A262" s="34"/>
      <c r="B262" s="35"/>
      <c r="C262" s="36"/>
      <c r="D262" s="196" t="s">
        <v>162</v>
      </c>
      <c r="E262" s="36"/>
      <c r="F262" s="197" t="s">
        <v>307</v>
      </c>
      <c r="G262" s="36"/>
      <c r="H262" s="36"/>
      <c r="I262" s="193"/>
      <c r="J262" s="36"/>
      <c r="K262" s="36"/>
      <c r="L262" s="39"/>
      <c r="M262" s="194"/>
      <c r="N262" s="19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162</v>
      </c>
      <c r="AU262" s="17" t="s">
        <v>84</v>
      </c>
    </row>
    <row r="263" spans="1:65" s="1" customFormat="1" ht="21.75" customHeight="1" x14ac:dyDescent="0.2">
      <c r="A263" s="34"/>
      <c r="B263" s="35"/>
      <c r="C263" s="178" t="s">
        <v>524</v>
      </c>
      <c r="D263" s="178" t="s">
        <v>154</v>
      </c>
      <c r="E263" s="179" t="s">
        <v>309</v>
      </c>
      <c r="F263" s="180" t="s">
        <v>310</v>
      </c>
      <c r="G263" s="181" t="s">
        <v>254</v>
      </c>
      <c r="H263" s="182">
        <v>20</v>
      </c>
      <c r="I263" s="183">
        <v>94.4</v>
      </c>
      <c r="J263" s="184">
        <f>ROUND(I263*H263,2)</f>
        <v>1888</v>
      </c>
      <c r="K263" s="180" t="s">
        <v>158</v>
      </c>
      <c r="L263" s="39"/>
      <c r="M263" s="185" t="s">
        <v>19</v>
      </c>
      <c r="N263" s="186" t="s">
        <v>45</v>
      </c>
      <c r="O263" s="64"/>
      <c r="P263" s="187">
        <f>O263*H263</f>
        <v>0</v>
      </c>
      <c r="Q263" s="187">
        <v>4.7999999999999996E-3</v>
      </c>
      <c r="R263" s="187">
        <f>Q263*H263</f>
        <v>9.5999999999999988E-2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241</v>
      </c>
      <c r="AT263" s="189" t="s">
        <v>154</v>
      </c>
      <c r="AU263" s="189" t="s">
        <v>84</v>
      </c>
      <c r="AY263" s="17" t="s">
        <v>152</v>
      </c>
      <c r="BE263" s="190">
        <f>IF(N263="základní",J263,0)</f>
        <v>0</v>
      </c>
      <c r="BF263" s="190">
        <f>IF(N263="snížená",J263,0)</f>
        <v>1888</v>
      </c>
      <c r="BG263" s="190">
        <f>IF(N263="zákl. přenesená",J263,0)</f>
        <v>0</v>
      </c>
      <c r="BH263" s="190">
        <f>IF(N263="sníž. přenesená",J263,0)</f>
        <v>0</v>
      </c>
      <c r="BI263" s="190">
        <f>IF(N263="nulová",J263,0)</f>
        <v>0</v>
      </c>
      <c r="BJ263" s="17" t="s">
        <v>84</v>
      </c>
      <c r="BK263" s="190">
        <f>ROUND(I263*H263,2)</f>
        <v>1888</v>
      </c>
      <c r="BL263" s="17" t="s">
        <v>241</v>
      </c>
      <c r="BM263" s="189" t="s">
        <v>525</v>
      </c>
    </row>
    <row r="264" spans="1:65" s="1" customFormat="1" ht="11.25" x14ac:dyDescent="0.2">
      <c r="A264" s="34"/>
      <c r="B264" s="35"/>
      <c r="C264" s="36"/>
      <c r="D264" s="191" t="s">
        <v>160</v>
      </c>
      <c r="E264" s="36"/>
      <c r="F264" s="192" t="s">
        <v>312</v>
      </c>
      <c r="G264" s="36"/>
      <c r="H264" s="36"/>
      <c r="I264" s="193"/>
      <c r="J264" s="36"/>
      <c r="K264" s="36"/>
      <c r="L264" s="39"/>
      <c r="M264" s="194"/>
      <c r="N264" s="195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160</v>
      </c>
      <c r="AU264" s="17" t="s">
        <v>84</v>
      </c>
    </row>
    <row r="265" spans="1:65" s="1" customFormat="1" ht="11.25" x14ac:dyDescent="0.2">
      <c r="A265" s="34"/>
      <c r="B265" s="35"/>
      <c r="C265" s="36"/>
      <c r="D265" s="196" t="s">
        <v>162</v>
      </c>
      <c r="E265" s="36"/>
      <c r="F265" s="197" t="s">
        <v>313</v>
      </c>
      <c r="G265" s="36"/>
      <c r="H265" s="36"/>
      <c r="I265" s="193"/>
      <c r="J265" s="36"/>
      <c r="K265" s="36"/>
      <c r="L265" s="39"/>
      <c r="M265" s="194"/>
      <c r="N265" s="195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162</v>
      </c>
      <c r="AU265" s="17" t="s">
        <v>84</v>
      </c>
    </row>
    <row r="266" spans="1:65" s="1" customFormat="1" ht="21.75" customHeight="1" x14ac:dyDescent="0.2">
      <c r="A266" s="34"/>
      <c r="B266" s="35"/>
      <c r="C266" s="178" t="s">
        <v>526</v>
      </c>
      <c r="D266" s="178" t="s">
        <v>154</v>
      </c>
      <c r="E266" s="179" t="s">
        <v>315</v>
      </c>
      <c r="F266" s="180" t="s">
        <v>316</v>
      </c>
      <c r="G266" s="181" t="s">
        <v>157</v>
      </c>
      <c r="H266" s="182">
        <v>6161.31</v>
      </c>
      <c r="I266" s="183">
        <v>11.8</v>
      </c>
      <c r="J266" s="184">
        <f>ROUND(I266*H266,2)</f>
        <v>72703.460000000006</v>
      </c>
      <c r="K266" s="180" t="s">
        <v>158</v>
      </c>
      <c r="L266" s="39"/>
      <c r="M266" s="185" t="s">
        <v>19</v>
      </c>
      <c r="N266" s="186" t="s">
        <v>45</v>
      </c>
      <c r="O266" s="64"/>
      <c r="P266" s="187">
        <f>O266*H266</f>
        <v>0</v>
      </c>
      <c r="Q266" s="187">
        <v>2.0000000000000001E-4</v>
      </c>
      <c r="R266" s="187">
        <f>Q266*H266</f>
        <v>1.2322620000000002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241</v>
      </c>
      <c r="AT266" s="189" t="s">
        <v>154</v>
      </c>
      <c r="AU266" s="189" t="s">
        <v>84</v>
      </c>
      <c r="AY266" s="17" t="s">
        <v>152</v>
      </c>
      <c r="BE266" s="190">
        <f>IF(N266="základní",J266,0)</f>
        <v>0</v>
      </c>
      <c r="BF266" s="190">
        <f>IF(N266="snížená",J266,0)</f>
        <v>72703.460000000006</v>
      </c>
      <c r="BG266" s="190">
        <f>IF(N266="zákl. přenesená",J266,0)</f>
        <v>0</v>
      </c>
      <c r="BH266" s="190">
        <f>IF(N266="sníž. přenesená",J266,0)</f>
        <v>0</v>
      </c>
      <c r="BI266" s="190">
        <f>IF(N266="nulová",J266,0)</f>
        <v>0</v>
      </c>
      <c r="BJ266" s="17" t="s">
        <v>84</v>
      </c>
      <c r="BK266" s="190">
        <f>ROUND(I266*H266,2)</f>
        <v>72703.460000000006</v>
      </c>
      <c r="BL266" s="17" t="s">
        <v>241</v>
      </c>
      <c r="BM266" s="189" t="s">
        <v>527</v>
      </c>
    </row>
    <row r="267" spans="1:65" s="1" customFormat="1" ht="11.25" x14ac:dyDescent="0.2">
      <c r="A267" s="34"/>
      <c r="B267" s="35"/>
      <c r="C267" s="36"/>
      <c r="D267" s="191" t="s">
        <v>160</v>
      </c>
      <c r="E267" s="36"/>
      <c r="F267" s="192" t="s">
        <v>318</v>
      </c>
      <c r="G267" s="36"/>
      <c r="H267" s="36"/>
      <c r="I267" s="193"/>
      <c r="J267" s="36"/>
      <c r="K267" s="36"/>
      <c r="L267" s="39"/>
      <c r="M267" s="194"/>
      <c r="N267" s="195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160</v>
      </c>
      <c r="AU267" s="17" t="s">
        <v>84</v>
      </c>
    </row>
    <row r="268" spans="1:65" s="1" customFormat="1" ht="11.25" x14ac:dyDescent="0.2">
      <c r="A268" s="34"/>
      <c r="B268" s="35"/>
      <c r="C268" s="36"/>
      <c r="D268" s="196" t="s">
        <v>162</v>
      </c>
      <c r="E268" s="36"/>
      <c r="F268" s="197" t="s">
        <v>319</v>
      </c>
      <c r="G268" s="36"/>
      <c r="H268" s="36"/>
      <c r="I268" s="193"/>
      <c r="J268" s="36"/>
      <c r="K268" s="36"/>
      <c r="L268" s="39"/>
      <c r="M268" s="194"/>
      <c r="N268" s="195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162</v>
      </c>
      <c r="AU268" s="17" t="s">
        <v>84</v>
      </c>
    </row>
    <row r="269" spans="1:65" s="12" customFormat="1" ht="22.5" x14ac:dyDescent="0.2">
      <c r="B269" s="198"/>
      <c r="C269" s="199"/>
      <c r="D269" s="191" t="s">
        <v>164</v>
      </c>
      <c r="E269" s="200" t="s">
        <v>19</v>
      </c>
      <c r="F269" s="201" t="s">
        <v>528</v>
      </c>
      <c r="G269" s="199"/>
      <c r="H269" s="202">
        <v>4171.6000000000004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164</v>
      </c>
      <c r="AU269" s="208" t="s">
        <v>84</v>
      </c>
      <c r="AV269" s="12" t="s">
        <v>84</v>
      </c>
      <c r="AW269" s="12" t="s">
        <v>35</v>
      </c>
      <c r="AX269" s="12" t="s">
        <v>73</v>
      </c>
      <c r="AY269" s="208" t="s">
        <v>152</v>
      </c>
    </row>
    <row r="270" spans="1:65" s="12" customFormat="1" ht="11.25" x14ac:dyDescent="0.2">
      <c r="B270" s="198"/>
      <c r="C270" s="199"/>
      <c r="D270" s="191" t="s">
        <v>164</v>
      </c>
      <c r="E270" s="200" t="s">
        <v>19</v>
      </c>
      <c r="F270" s="201" t="s">
        <v>529</v>
      </c>
      <c r="G270" s="199"/>
      <c r="H270" s="202">
        <v>140.80000000000001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164</v>
      </c>
      <c r="AU270" s="208" t="s">
        <v>84</v>
      </c>
      <c r="AV270" s="12" t="s">
        <v>84</v>
      </c>
      <c r="AW270" s="12" t="s">
        <v>35</v>
      </c>
      <c r="AX270" s="12" t="s">
        <v>73</v>
      </c>
      <c r="AY270" s="208" t="s">
        <v>152</v>
      </c>
    </row>
    <row r="271" spans="1:65" s="12" customFormat="1" ht="11.25" x14ac:dyDescent="0.2">
      <c r="B271" s="198"/>
      <c r="C271" s="199"/>
      <c r="D271" s="191" t="s">
        <v>164</v>
      </c>
      <c r="E271" s="200" t="s">
        <v>19</v>
      </c>
      <c r="F271" s="201" t="s">
        <v>530</v>
      </c>
      <c r="G271" s="199"/>
      <c r="H271" s="202">
        <v>1848.91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164</v>
      </c>
      <c r="AU271" s="208" t="s">
        <v>84</v>
      </c>
      <c r="AV271" s="12" t="s">
        <v>84</v>
      </c>
      <c r="AW271" s="12" t="s">
        <v>35</v>
      </c>
      <c r="AX271" s="12" t="s">
        <v>73</v>
      </c>
      <c r="AY271" s="208" t="s">
        <v>152</v>
      </c>
    </row>
    <row r="272" spans="1:65" s="13" customFormat="1" ht="11.25" x14ac:dyDescent="0.2">
      <c r="B272" s="219"/>
      <c r="C272" s="220"/>
      <c r="D272" s="191" t="s">
        <v>164</v>
      </c>
      <c r="E272" s="221" t="s">
        <v>19</v>
      </c>
      <c r="F272" s="222" t="s">
        <v>321</v>
      </c>
      <c r="G272" s="220"/>
      <c r="H272" s="223">
        <v>6161.31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164</v>
      </c>
      <c r="AU272" s="229" t="s">
        <v>84</v>
      </c>
      <c r="AV272" s="13" t="s">
        <v>91</v>
      </c>
      <c r="AW272" s="13" t="s">
        <v>35</v>
      </c>
      <c r="AX272" s="13" t="s">
        <v>77</v>
      </c>
      <c r="AY272" s="229" t="s">
        <v>152</v>
      </c>
    </row>
    <row r="273" spans="1:65" s="1" customFormat="1" ht="21.75" customHeight="1" x14ac:dyDescent="0.2">
      <c r="A273" s="34"/>
      <c r="B273" s="35"/>
      <c r="C273" s="178" t="s">
        <v>531</v>
      </c>
      <c r="D273" s="178" t="s">
        <v>154</v>
      </c>
      <c r="E273" s="179" t="s">
        <v>323</v>
      </c>
      <c r="F273" s="180" t="s">
        <v>324</v>
      </c>
      <c r="G273" s="181" t="s">
        <v>157</v>
      </c>
      <c r="H273" s="182">
        <v>6161.31</v>
      </c>
      <c r="I273" s="183">
        <v>41.3</v>
      </c>
      <c r="J273" s="184">
        <f>ROUND(I273*H273,2)</f>
        <v>254462.1</v>
      </c>
      <c r="K273" s="180" t="s">
        <v>158</v>
      </c>
      <c r="L273" s="39"/>
      <c r="M273" s="185" t="s">
        <v>19</v>
      </c>
      <c r="N273" s="186" t="s">
        <v>45</v>
      </c>
      <c r="O273" s="64"/>
      <c r="P273" s="187">
        <f>O273*H273</f>
        <v>0</v>
      </c>
      <c r="Q273" s="187">
        <v>2.9E-4</v>
      </c>
      <c r="R273" s="187">
        <f>Q273*H273</f>
        <v>1.7867799000000002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241</v>
      </c>
      <c r="AT273" s="189" t="s">
        <v>154</v>
      </c>
      <c r="AU273" s="189" t="s">
        <v>84</v>
      </c>
      <c r="AY273" s="17" t="s">
        <v>152</v>
      </c>
      <c r="BE273" s="190">
        <f>IF(N273="základní",J273,0)</f>
        <v>0</v>
      </c>
      <c r="BF273" s="190">
        <f>IF(N273="snížená",J273,0)</f>
        <v>254462.1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7" t="s">
        <v>84</v>
      </c>
      <c r="BK273" s="190">
        <f>ROUND(I273*H273,2)</f>
        <v>254462.1</v>
      </c>
      <c r="BL273" s="17" t="s">
        <v>241</v>
      </c>
      <c r="BM273" s="189" t="s">
        <v>532</v>
      </c>
    </row>
    <row r="274" spans="1:65" s="1" customFormat="1" ht="19.5" x14ac:dyDescent="0.2">
      <c r="A274" s="34"/>
      <c r="B274" s="35"/>
      <c r="C274" s="36"/>
      <c r="D274" s="191" t="s">
        <v>160</v>
      </c>
      <c r="E274" s="36"/>
      <c r="F274" s="192" t="s">
        <v>326</v>
      </c>
      <c r="G274" s="36"/>
      <c r="H274" s="36"/>
      <c r="I274" s="193"/>
      <c r="J274" s="36"/>
      <c r="K274" s="36"/>
      <c r="L274" s="39"/>
      <c r="M274" s="194"/>
      <c r="N274" s="195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160</v>
      </c>
      <c r="AU274" s="17" t="s">
        <v>84</v>
      </c>
    </row>
    <row r="275" spans="1:65" s="1" customFormat="1" ht="11.25" x14ac:dyDescent="0.2">
      <c r="A275" s="34"/>
      <c r="B275" s="35"/>
      <c r="C275" s="36"/>
      <c r="D275" s="196" t="s">
        <v>162</v>
      </c>
      <c r="E275" s="36"/>
      <c r="F275" s="197" t="s">
        <v>327</v>
      </c>
      <c r="G275" s="36"/>
      <c r="H275" s="36"/>
      <c r="I275" s="193"/>
      <c r="J275" s="36"/>
      <c r="K275" s="36"/>
      <c r="L275" s="39"/>
      <c r="M275" s="194"/>
      <c r="N275" s="195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162</v>
      </c>
      <c r="AU275" s="17" t="s">
        <v>84</v>
      </c>
    </row>
    <row r="276" spans="1:65" s="12" customFormat="1" ht="22.5" x14ac:dyDescent="0.2">
      <c r="B276" s="198"/>
      <c r="C276" s="199"/>
      <c r="D276" s="191" t="s">
        <v>164</v>
      </c>
      <c r="E276" s="200" t="s">
        <v>19</v>
      </c>
      <c r="F276" s="201" t="s">
        <v>528</v>
      </c>
      <c r="G276" s="199"/>
      <c r="H276" s="202">
        <v>4171.6000000000004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164</v>
      </c>
      <c r="AU276" s="208" t="s">
        <v>84</v>
      </c>
      <c r="AV276" s="12" t="s">
        <v>84</v>
      </c>
      <c r="AW276" s="12" t="s">
        <v>35</v>
      </c>
      <c r="AX276" s="12" t="s">
        <v>73</v>
      </c>
      <c r="AY276" s="208" t="s">
        <v>152</v>
      </c>
    </row>
    <row r="277" spans="1:65" s="12" customFormat="1" ht="11.25" x14ac:dyDescent="0.2">
      <c r="B277" s="198"/>
      <c r="C277" s="199"/>
      <c r="D277" s="191" t="s">
        <v>164</v>
      </c>
      <c r="E277" s="200" t="s">
        <v>19</v>
      </c>
      <c r="F277" s="201" t="s">
        <v>529</v>
      </c>
      <c r="G277" s="199"/>
      <c r="H277" s="202">
        <v>140.80000000000001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164</v>
      </c>
      <c r="AU277" s="208" t="s">
        <v>84</v>
      </c>
      <c r="AV277" s="12" t="s">
        <v>84</v>
      </c>
      <c r="AW277" s="12" t="s">
        <v>35</v>
      </c>
      <c r="AX277" s="12" t="s">
        <v>73</v>
      </c>
      <c r="AY277" s="208" t="s">
        <v>152</v>
      </c>
    </row>
    <row r="278" spans="1:65" s="12" customFormat="1" ht="11.25" x14ac:dyDescent="0.2">
      <c r="B278" s="198"/>
      <c r="C278" s="199"/>
      <c r="D278" s="191" t="s">
        <v>164</v>
      </c>
      <c r="E278" s="200" t="s">
        <v>19</v>
      </c>
      <c r="F278" s="201" t="s">
        <v>530</v>
      </c>
      <c r="G278" s="199"/>
      <c r="H278" s="202">
        <v>1848.91</v>
      </c>
      <c r="I278" s="203"/>
      <c r="J278" s="199"/>
      <c r="K278" s="199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164</v>
      </c>
      <c r="AU278" s="208" t="s">
        <v>84</v>
      </c>
      <c r="AV278" s="12" t="s">
        <v>84</v>
      </c>
      <c r="AW278" s="12" t="s">
        <v>35</v>
      </c>
      <c r="AX278" s="12" t="s">
        <v>73</v>
      </c>
      <c r="AY278" s="208" t="s">
        <v>152</v>
      </c>
    </row>
    <row r="279" spans="1:65" s="13" customFormat="1" ht="11.25" x14ac:dyDescent="0.2">
      <c r="B279" s="219"/>
      <c r="C279" s="220"/>
      <c r="D279" s="191" t="s">
        <v>164</v>
      </c>
      <c r="E279" s="221" t="s">
        <v>19</v>
      </c>
      <c r="F279" s="222" t="s">
        <v>321</v>
      </c>
      <c r="G279" s="220"/>
      <c r="H279" s="223">
        <v>6161.31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164</v>
      </c>
      <c r="AU279" s="229" t="s">
        <v>84</v>
      </c>
      <c r="AV279" s="13" t="s">
        <v>91</v>
      </c>
      <c r="AW279" s="13" t="s">
        <v>35</v>
      </c>
      <c r="AX279" s="13" t="s">
        <v>77</v>
      </c>
      <c r="AY279" s="229" t="s">
        <v>152</v>
      </c>
    </row>
    <row r="280" spans="1:65" s="1" customFormat="1" ht="21.75" customHeight="1" x14ac:dyDescent="0.2">
      <c r="A280" s="34"/>
      <c r="B280" s="35"/>
      <c r="C280" s="178" t="s">
        <v>533</v>
      </c>
      <c r="D280" s="178" t="s">
        <v>154</v>
      </c>
      <c r="E280" s="179" t="s">
        <v>534</v>
      </c>
      <c r="F280" s="180" t="s">
        <v>535</v>
      </c>
      <c r="G280" s="181" t="s">
        <v>157</v>
      </c>
      <c r="H280" s="182">
        <v>2682.4</v>
      </c>
      <c r="I280" s="183">
        <v>11.8</v>
      </c>
      <c r="J280" s="184">
        <f>ROUND(I280*H280,2)</f>
        <v>31652.32</v>
      </c>
      <c r="K280" s="180" t="s">
        <v>158</v>
      </c>
      <c r="L280" s="39"/>
      <c r="M280" s="185" t="s">
        <v>19</v>
      </c>
      <c r="N280" s="186" t="s">
        <v>45</v>
      </c>
      <c r="O280" s="64"/>
      <c r="P280" s="187">
        <f>O280*H280</f>
        <v>0</v>
      </c>
      <c r="Q280" s="187">
        <v>1.0000000000000001E-5</v>
      </c>
      <c r="R280" s="187">
        <f>Q280*H280</f>
        <v>2.6824000000000004E-2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241</v>
      </c>
      <c r="AT280" s="189" t="s">
        <v>154</v>
      </c>
      <c r="AU280" s="189" t="s">
        <v>84</v>
      </c>
      <c r="AY280" s="17" t="s">
        <v>152</v>
      </c>
      <c r="BE280" s="190">
        <f>IF(N280="základní",J280,0)</f>
        <v>0</v>
      </c>
      <c r="BF280" s="190">
        <f>IF(N280="snížená",J280,0)</f>
        <v>31652.32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17" t="s">
        <v>84</v>
      </c>
      <c r="BK280" s="190">
        <f>ROUND(I280*H280,2)</f>
        <v>31652.32</v>
      </c>
      <c r="BL280" s="17" t="s">
        <v>241</v>
      </c>
      <c r="BM280" s="189" t="s">
        <v>536</v>
      </c>
    </row>
    <row r="281" spans="1:65" s="1" customFormat="1" ht="19.5" x14ac:dyDescent="0.2">
      <c r="A281" s="34"/>
      <c r="B281" s="35"/>
      <c r="C281" s="36"/>
      <c r="D281" s="191" t="s">
        <v>160</v>
      </c>
      <c r="E281" s="36"/>
      <c r="F281" s="192" t="s">
        <v>537</v>
      </c>
      <c r="G281" s="36"/>
      <c r="H281" s="36"/>
      <c r="I281" s="193"/>
      <c r="J281" s="36"/>
      <c r="K281" s="36"/>
      <c r="L281" s="39"/>
      <c r="M281" s="194"/>
      <c r="N281" s="195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160</v>
      </c>
      <c r="AU281" s="17" t="s">
        <v>84</v>
      </c>
    </row>
    <row r="282" spans="1:65" s="1" customFormat="1" ht="11.25" x14ac:dyDescent="0.2">
      <c r="A282" s="34"/>
      <c r="B282" s="35"/>
      <c r="C282" s="36"/>
      <c r="D282" s="196" t="s">
        <v>162</v>
      </c>
      <c r="E282" s="36"/>
      <c r="F282" s="197" t="s">
        <v>538</v>
      </c>
      <c r="G282" s="36"/>
      <c r="H282" s="36"/>
      <c r="I282" s="193"/>
      <c r="J282" s="36"/>
      <c r="K282" s="36"/>
      <c r="L282" s="39"/>
      <c r="M282" s="194"/>
      <c r="N282" s="195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162</v>
      </c>
      <c r="AU282" s="17" t="s">
        <v>84</v>
      </c>
    </row>
    <row r="283" spans="1:65" s="12" customFormat="1" ht="11.25" x14ac:dyDescent="0.2">
      <c r="B283" s="198"/>
      <c r="C283" s="199"/>
      <c r="D283" s="191" t="s">
        <v>164</v>
      </c>
      <c r="E283" s="200" t="s">
        <v>19</v>
      </c>
      <c r="F283" s="201" t="s">
        <v>539</v>
      </c>
      <c r="G283" s="199"/>
      <c r="H283" s="202">
        <v>2682.4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164</v>
      </c>
      <c r="AU283" s="208" t="s">
        <v>84</v>
      </c>
      <c r="AV283" s="12" t="s">
        <v>84</v>
      </c>
      <c r="AW283" s="12" t="s">
        <v>35</v>
      </c>
      <c r="AX283" s="12" t="s">
        <v>77</v>
      </c>
      <c r="AY283" s="208" t="s">
        <v>152</v>
      </c>
    </row>
    <row r="284" spans="1:65" s="11" customFormat="1" ht="22.9" customHeight="1" x14ac:dyDescent="0.2">
      <c r="B284" s="162"/>
      <c r="C284" s="163"/>
      <c r="D284" s="164" t="s">
        <v>72</v>
      </c>
      <c r="E284" s="176" t="s">
        <v>328</v>
      </c>
      <c r="F284" s="176" t="s">
        <v>329</v>
      </c>
      <c r="G284" s="163"/>
      <c r="H284" s="163"/>
      <c r="I284" s="166"/>
      <c r="J284" s="177">
        <f>BK284</f>
        <v>14868</v>
      </c>
      <c r="K284" s="163"/>
      <c r="L284" s="168"/>
      <c r="M284" s="169"/>
      <c r="N284" s="170"/>
      <c r="O284" s="170"/>
      <c r="P284" s="171">
        <f>SUM(P285:P286)</f>
        <v>0</v>
      </c>
      <c r="Q284" s="170"/>
      <c r="R284" s="171">
        <f>SUM(R285:R286)</f>
        <v>0</v>
      </c>
      <c r="S284" s="170"/>
      <c r="T284" s="172">
        <f>SUM(T285:T286)</f>
        <v>0</v>
      </c>
      <c r="AR284" s="173" t="s">
        <v>84</v>
      </c>
      <c r="AT284" s="174" t="s">
        <v>72</v>
      </c>
      <c r="AU284" s="174" t="s">
        <v>77</v>
      </c>
      <c r="AY284" s="173" t="s">
        <v>152</v>
      </c>
      <c r="BK284" s="175">
        <f>SUM(BK285:BK286)</f>
        <v>14868</v>
      </c>
    </row>
    <row r="285" spans="1:65" s="1" customFormat="1" ht="16.5" customHeight="1" x14ac:dyDescent="0.2">
      <c r="A285" s="34"/>
      <c r="B285" s="35"/>
      <c r="C285" s="178" t="s">
        <v>540</v>
      </c>
      <c r="D285" s="178" t="s">
        <v>154</v>
      </c>
      <c r="E285" s="179" t="s">
        <v>331</v>
      </c>
      <c r="F285" s="180" t="s">
        <v>332</v>
      </c>
      <c r="G285" s="181" t="s">
        <v>281</v>
      </c>
      <c r="H285" s="182">
        <v>36</v>
      </c>
      <c r="I285" s="183">
        <v>413</v>
      </c>
      <c r="J285" s="184">
        <f>ROUND(I285*H285,2)</f>
        <v>14868</v>
      </c>
      <c r="K285" s="180" t="s">
        <v>19</v>
      </c>
      <c r="L285" s="39"/>
      <c r="M285" s="185" t="s">
        <v>19</v>
      </c>
      <c r="N285" s="186" t="s">
        <v>45</v>
      </c>
      <c r="O285" s="64"/>
      <c r="P285" s="187">
        <f>O285*H285</f>
        <v>0</v>
      </c>
      <c r="Q285" s="187">
        <v>0</v>
      </c>
      <c r="R285" s="187">
        <f>Q285*H285</f>
        <v>0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241</v>
      </c>
      <c r="AT285" s="189" t="s">
        <v>154</v>
      </c>
      <c r="AU285" s="189" t="s">
        <v>84</v>
      </c>
      <c r="AY285" s="17" t="s">
        <v>152</v>
      </c>
      <c r="BE285" s="190">
        <f>IF(N285="základní",J285,0)</f>
        <v>0</v>
      </c>
      <c r="BF285" s="190">
        <f>IF(N285="snížená",J285,0)</f>
        <v>14868</v>
      </c>
      <c r="BG285" s="190">
        <f>IF(N285="zákl. přenesená",J285,0)</f>
        <v>0</v>
      </c>
      <c r="BH285" s="190">
        <f>IF(N285="sníž. přenesená",J285,0)</f>
        <v>0</v>
      </c>
      <c r="BI285" s="190">
        <f>IF(N285="nulová",J285,0)</f>
        <v>0</v>
      </c>
      <c r="BJ285" s="17" t="s">
        <v>84</v>
      </c>
      <c r="BK285" s="190">
        <f>ROUND(I285*H285,2)</f>
        <v>14868</v>
      </c>
      <c r="BL285" s="17" t="s">
        <v>241</v>
      </c>
      <c r="BM285" s="189" t="s">
        <v>541</v>
      </c>
    </row>
    <row r="286" spans="1:65" s="1" customFormat="1" ht="11.25" x14ac:dyDescent="0.2">
      <c r="A286" s="34"/>
      <c r="B286" s="35"/>
      <c r="C286" s="36"/>
      <c r="D286" s="191" t="s">
        <v>160</v>
      </c>
      <c r="E286" s="36"/>
      <c r="F286" s="192" t="s">
        <v>334</v>
      </c>
      <c r="G286" s="36"/>
      <c r="H286" s="36"/>
      <c r="I286" s="193"/>
      <c r="J286" s="36"/>
      <c r="K286" s="36"/>
      <c r="L286" s="39"/>
      <c r="M286" s="194"/>
      <c r="N286" s="195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160</v>
      </c>
      <c r="AU286" s="17" t="s">
        <v>84</v>
      </c>
    </row>
    <row r="287" spans="1:65" s="11" customFormat="1" ht="25.9" customHeight="1" x14ac:dyDescent="0.2">
      <c r="B287" s="162"/>
      <c r="C287" s="163"/>
      <c r="D287" s="164" t="s">
        <v>72</v>
      </c>
      <c r="E287" s="165" t="s">
        <v>335</v>
      </c>
      <c r="F287" s="165" t="s">
        <v>336</v>
      </c>
      <c r="G287" s="163"/>
      <c r="H287" s="163"/>
      <c r="I287" s="166"/>
      <c r="J287" s="167">
        <f>BK287</f>
        <v>7080</v>
      </c>
      <c r="K287" s="163"/>
      <c r="L287" s="168"/>
      <c r="M287" s="169"/>
      <c r="N287" s="170"/>
      <c r="O287" s="170"/>
      <c r="P287" s="171">
        <f>P288+P292</f>
        <v>0</v>
      </c>
      <c r="Q287" s="170"/>
      <c r="R287" s="171">
        <f>R288+R292</f>
        <v>0</v>
      </c>
      <c r="S287" s="170"/>
      <c r="T287" s="172">
        <f>T288+T292</f>
        <v>0</v>
      </c>
      <c r="AR287" s="173" t="s">
        <v>94</v>
      </c>
      <c r="AT287" s="174" t="s">
        <v>72</v>
      </c>
      <c r="AU287" s="174" t="s">
        <v>73</v>
      </c>
      <c r="AY287" s="173" t="s">
        <v>152</v>
      </c>
      <c r="BK287" s="175">
        <f>BK288+BK292</f>
        <v>7080</v>
      </c>
    </row>
    <row r="288" spans="1:65" s="11" customFormat="1" ht="22.9" customHeight="1" x14ac:dyDescent="0.2">
      <c r="B288" s="162"/>
      <c r="C288" s="163"/>
      <c r="D288" s="164" t="s">
        <v>72</v>
      </c>
      <c r="E288" s="176" t="s">
        <v>337</v>
      </c>
      <c r="F288" s="176" t="s">
        <v>338</v>
      </c>
      <c r="G288" s="163"/>
      <c r="H288" s="163"/>
      <c r="I288" s="166"/>
      <c r="J288" s="177">
        <f>BK288</f>
        <v>4720</v>
      </c>
      <c r="K288" s="163"/>
      <c r="L288" s="168"/>
      <c r="M288" s="169"/>
      <c r="N288" s="170"/>
      <c r="O288" s="170"/>
      <c r="P288" s="171">
        <f>SUM(P289:P291)</f>
        <v>0</v>
      </c>
      <c r="Q288" s="170"/>
      <c r="R288" s="171">
        <f>SUM(R289:R291)</f>
        <v>0</v>
      </c>
      <c r="S288" s="170"/>
      <c r="T288" s="172">
        <f>SUM(T289:T291)</f>
        <v>0</v>
      </c>
      <c r="AR288" s="173" t="s">
        <v>94</v>
      </c>
      <c r="AT288" s="174" t="s">
        <v>72</v>
      </c>
      <c r="AU288" s="174" t="s">
        <v>77</v>
      </c>
      <c r="AY288" s="173" t="s">
        <v>152</v>
      </c>
      <c r="BK288" s="175">
        <f>SUM(BK289:BK291)</f>
        <v>4720</v>
      </c>
    </row>
    <row r="289" spans="1:65" s="1" customFormat="1" ht="16.5" customHeight="1" x14ac:dyDescent="0.2">
      <c r="A289" s="34"/>
      <c r="B289" s="35"/>
      <c r="C289" s="178" t="s">
        <v>542</v>
      </c>
      <c r="D289" s="178" t="s">
        <v>154</v>
      </c>
      <c r="E289" s="179" t="s">
        <v>340</v>
      </c>
      <c r="F289" s="180" t="s">
        <v>341</v>
      </c>
      <c r="G289" s="181" t="s">
        <v>342</v>
      </c>
      <c r="H289" s="182">
        <v>1</v>
      </c>
      <c r="I289" s="183">
        <v>4720</v>
      </c>
      <c r="J289" s="184">
        <f>ROUND(I289*H289,2)</f>
        <v>4720</v>
      </c>
      <c r="K289" s="180" t="s">
        <v>158</v>
      </c>
      <c r="L289" s="39"/>
      <c r="M289" s="185" t="s">
        <v>19</v>
      </c>
      <c r="N289" s="186" t="s">
        <v>45</v>
      </c>
      <c r="O289" s="64"/>
      <c r="P289" s="187">
        <f>O289*H289</f>
        <v>0</v>
      </c>
      <c r="Q289" s="187">
        <v>0</v>
      </c>
      <c r="R289" s="187">
        <f>Q289*H289</f>
        <v>0</v>
      </c>
      <c r="S289" s="187">
        <v>0</v>
      </c>
      <c r="T289" s="18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343</v>
      </c>
      <c r="AT289" s="189" t="s">
        <v>154</v>
      </c>
      <c r="AU289" s="189" t="s">
        <v>84</v>
      </c>
      <c r="AY289" s="17" t="s">
        <v>152</v>
      </c>
      <c r="BE289" s="190">
        <f>IF(N289="základní",J289,0)</f>
        <v>0</v>
      </c>
      <c r="BF289" s="190">
        <f>IF(N289="snížená",J289,0)</f>
        <v>4720</v>
      </c>
      <c r="BG289" s="190">
        <f>IF(N289="zákl. přenesená",J289,0)</f>
        <v>0</v>
      </c>
      <c r="BH289" s="190">
        <f>IF(N289="sníž. přenesená",J289,0)</f>
        <v>0</v>
      </c>
      <c r="BI289" s="190">
        <f>IF(N289="nulová",J289,0)</f>
        <v>0</v>
      </c>
      <c r="BJ289" s="17" t="s">
        <v>84</v>
      </c>
      <c r="BK289" s="190">
        <f>ROUND(I289*H289,2)</f>
        <v>4720</v>
      </c>
      <c r="BL289" s="17" t="s">
        <v>343</v>
      </c>
      <c r="BM289" s="189" t="s">
        <v>543</v>
      </c>
    </row>
    <row r="290" spans="1:65" s="1" customFormat="1" ht="11.25" x14ac:dyDescent="0.2">
      <c r="A290" s="34"/>
      <c r="B290" s="35"/>
      <c r="C290" s="36"/>
      <c r="D290" s="191" t="s">
        <v>160</v>
      </c>
      <c r="E290" s="36"/>
      <c r="F290" s="192" t="s">
        <v>341</v>
      </c>
      <c r="G290" s="36"/>
      <c r="H290" s="36"/>
      <c r="I290" s="193"/>
      <c r="J290" s="36"/>
      <c r="K290" s="36"/>
      <c r="L290" s="39"/>
      <c r="M290" s="194"/>
      <c r="N290" s="195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160</v>
      </c>
      <c r="AU290" s="17" t="s">
        <v>84</v>
      </c>
    </row>
    <row r="291" spans="1:65" s="1" customFormat="1" ht="11.25" x14ac:dyDescent="0.2">
      <c r="A291" s="34"/>
      <c r="B291" s="35"/>
      <c r="C291" s="36"/>
      <c r="D291" s="196" t="s">
        <v>162</v>
      </c>
      <c r="E291" s="36"/>
      <c r="F291" s="197" t="s">
        <v>345</v>
      </c>
      <c r="G291" s="36"/>
      <c r="H291" s="36"/>
      <c r="I291" s="193"/>
      <c r="J291" s="36"/>
      <c r="K291" s="36"/>
      <c r="L291" s="39"/>
      <c r="M291" s="194"/>
      <c r="N291" s="195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162</v>
      </c>
      <c r="AU291" s="17" t="s">
        <v>84</v>
      </c>
    </row>
    <row r="292" spans="1:65" s="11" customFormat="1" ht="22.9" customHeight="1" x14ac:dyDescent="0.2">
      <c r="B292" s="162"/>
      <c r="C292" s="163"/>
      <c r="D292" s="164" t="s">
        <v>72</v>
      </c>
      <c r="E292" s="176" t="s">
        <v>346</v>
      </c>
      <c r="F292" s="176" t="s">
        <v>347</v>
      </c>
      <c r="G292" s="163"/>
      <c r="H292" s="163"/>
      <c r="I292" s="166"/>
      <c r="J292" s="177">
        <f>BK292</f>
        <v>2360</v>
      </c>
      <c r="K292" s="163"/>
      <c r="L292" s="168"/>
      <c r="M292" s="169"/>
      <c r="N292" s="170"/>
      <c r="O292" s="170"/>
      <c r="P292" s="171">
        <f>SUM(P293:P295)</f>
        <v>0</v>
      </c>
      <c r="Q292" s="170"/>
      <c r="R292" s="171">
        <f>SUM(R293:R295)</f>
        <v>0</v>
      </c>
      <c r="S292" s="170"/>
      <c r="T292" s="172">
        <f>SUM(T293:T295)</f>
        <v>0</v>
      </c>
      <c r="AR292" s="173" t="s">
        <v>94</v>
      </c>
      <c r="AT292" s="174" t="s">
        <v>72</v>
      </c>
      <c r="AU292" s="174" t="s">
        <v>77</v>
      </c>
      <c r="AY292" s="173" t="s">
        <v>152</v>
      </c>
      <c r="BK292" s="175">
        <f>SUM(BK293:BK295)</f>
        <v>2360</v>
      </c>
    </row>
    <row r="293" spans="1:65" s="1" customFormat="1" ht="16.5" customHeight="1" x14ac:dyDescent="0.2">
      <c r="A293" s="34"/>
      <c r="B293" s="35"/>
      <c r="C293" s="178" t="s">
        <v>544</v>
      </c>
      <c r="D293" s="178" t="s">
        <v>154</v>
      </c>
      <c r="E293" s="179" t="s">
        <v>349</v>
      </c>
      <c r="F293" s="180" t="s">
        <v>350</v>
      </c>
      <c r="G293" s="181" t="s">
        <v>342</v>
      </c>
      <c r="H293" s="182">
        <v>1</v>
      </c>
      <c r="I293" s="183">
        <v>2360</v>
      </c>
      <c r="J293" s="184">
        <f>ROUND(I293*H293,2)</f>
        <v>2360</v>
      </c>
      <c r="K293" s="180" t="s">
        <v>158</v>
      </c>
      <c r="L293" s="39"/>
      <c r="M293" s="185" t="s">
        <v>19</v>
      </c>
      <c r="N293" s="186" t="s">
        <v>45</v>
      </c>
      <c r="O293" s="64"/>
      <c r="P293" s="187">
        <f>O293*H293</f>
        <v>0</v>
      </c>
      <c r="Q293" s="187">
        <v>0</v>
      </c>
      <c r="R293" s="187">
        <f>Q293*H293</f>
        <v>0</v>
      </c>
      <c r="S293" s="187">
        <v>0</v>
      </c>
      <c r="T293" s="18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9" t="s">
        <v>343</v>
      </c>
      <c r="AT293" s="189" t="s">
        <v>154</v>
      </c>
      <c r="AU293" s="189" t="s">
        <v>84</v>
      </c>
      <c r="AY293" s="17" t="s">
        <v>152</v>
      </c>
      <c r="BE293" s="190">
        <f>IF(N293="základní",J293,0)</f>
        <v>0</v>
      </c>
      <c r="BF293" s="190">
        <f>IF(N293="snížená",J293,0)</f>
        <v>2360</v>
      </c>
      <c r="BG293" s="190">
        <f>IF(N293="zákl. přenesená",J293,0)</f>
        <v>0</v>
      </c>
      <c r="BH293" s="190">
        <f>IF(N293="sníž. přenesená",J293,0)</f>
        <v>0</v>
      </c>
      <c r="BI293" s="190">
        <f>IF(N293="nulová",J293,0)</f>
        <v>0</v>
      </c>
      <c r="BJ293" s="17" t="s">
        <v>84</v>
      </c>
      <c r="BK293" s="190">
        <f>ROUND(I293*H293,2)</f>
        <v>2360</v>
      </c>
      <c r="BL293" s="17" t="s">
        <v>343</v>
      </c>
      <c r="BM293" s="189" t="s">
        <v>545</v>
      </c>
    </row>
    <row r="294" spans="1:65" s="1" customFormat="1" ht="11.25" x14ac:dyDescent="0.2">
      <c r="A294" s="34"/>
      <c r="B294" s="35"/>
      <c r="C294" s="36"/>
      <c r="D294" s="191" t="s">
        <v>160</v>
      </c>
      <c r="E294" s="36"/>
      <c r="F294" s="192" t="s">
        <v>350</v>
      </c>
      <c r="G294" s="36"/>
      <c r="H294" s="36"/>
      <c r="I294" s="193"/>
      <c r="J294" s="36"/>
      <c r="K294" s="36"/>
      <c r="L294" s="39"/>
      <c r="M294" s="194"/>
      <c r="N294" s="195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160</v>
      </c>
      <c r="AU294" s="17" t="s">
        <v>84</v>
      </c>
    </row>
    <row r="295" spans="1:65" s="1" customFormat="1" ht="11.25" x14ac:dyDescent="0.2">
      <c r="A295" s="34"/>
      <c r="B295" s="35"/>
      <c r="C295" s="36"/>
      <c r="D295" s="196" t="s">
        <v>162</v>
      </c>
      <c r="E295" s="36"/>
      <c r="F295" s="197" t="s">
        <v>352</v>
      </c>
      <c r="G295" s="36"/>
      <c r="H295" s="36"/>
      <c r="I295" s="193"/>
      <c r="J295" s="36"/>
      <c r="K295" s="36"/>
      <c r="L295" s="39"/>
      <c r="M295" s="230"/>
      <c r="N295" s="231"/>
      <c r="O295" s="232"/>
      <c r="P295" s="232"/>
      <c r="Q295" s="232"/>
      <c r="R295" s="232"/>
      <c r="S295" s="232"/>
      <c r="T295" s="233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162</v>
      </c>
      <c r="AU295" s="17" t="s">
        <v>84</v>
      </c>
    </row>
    <row r="296" spans="1:65" s="1" customFormat="1" ht="6.95" customHeight="1" x14ac:dyDescent="0.2">
      <c r="A296" s="34"/>
      <c r="B296" s="47"/>
      <c r="C296" s="48"/>
      <c r="D296" s="48"/>
      <c r="E296" s="48"/>
      <c r="F296" s="48"/>
      <c r="G296" s="48"/>
      <c r="H296" s="48"/>
      <c r="I296" s="48"/>
      <c r="J296" s="48"/>
      <c r="K296" s="48"/>
      <c r="L296" s="39"/>
      <c r="M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</sheetData>
  <sheetProtection password="CC35" sheet="1" objects="1" scenarios="1" formatColumns="0" formatRows="0" autoFilter="0"/>
  <autoFilter ref="C101:K295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07" r:id="rId1"/>
    <hyperlink ref="F111" r:id="rId2"/>
    <hyperlink ref="F114" r:id="rId3"/>
    <hyperlink ref="F117" r:id="rId4"/>
    <hyperlink ref="F121" r:id="rId5"/>
    <hyperlink ref="F125" r:id="rId6"/>
    <hyperlink ref="F129" r:id="rId7"/>
    <hyperlink ref="F132" r:id="rId8"/>
    <hyperlink ref="F137" r:id="rId9"/>
    <hyperlink ref="F140" r:id="rId10"/>
    <hyperlink ref="F143" r:id="rId11"/>
    <hyperlink ref="F146" r:id="rId12"/>
    <hyperlink ref="F149" r:id="rId13"/>
    <hyperlink ref="F152" r:id="rId14"/>
    <hyperlink ref="F156" r:id="rId15"/>
    <hyperlink ref="F161" r:id="rId16"/>
    <hyperlink ref="F167" r:id="rId17"/>
    <hyperlink ref="F172" r:id="rId18"/>
    <hyperlink ref="F175" r:id="rId19"/>
    <hyperlink ref="F179" r:id="rId20"/>
    <hyperlink ref="F183" r:id="rId21"/>
    <hyperlink ref="F187" r:id="rId22"/>
    <hyperlink ref="F190" r:id="rId23"/>
    <hyperlink ref="F194" r:id="rId24"/>
    <hyperlink ref="F197" r:id="rId25"/>
    <hyperlink ref="F201" r:id="rId26"/>
    <hyperlink ref="F205" r:id="rId27"/>
    <hyperlink ref="F211" r:id="rId28"/>
    <hyperlink ref="F214" r:id="rId29"/>
    <hyperlink ref="F217" r:id="rId30"/>
    <hyperlink ref="F220" r:id="rId31"/>
    <hyperlink ref="F223" r:id="rId32"/>
    <hyperlink ref="F227" r:id="rId33"/>
    <hyperlink ref="F231" r:id="rId34"/>
    <hyperlink ref="F235" r:id="rId35"/>
    <hyperlink ref="F239" r:id="rId36"/>
    <hyperlink ref="F243" r:id="rId37"/>
    <hyperlink ref="F246" r:id="rId38"/>
    <hyperlink ref="F255" r:id="rId39"/>
    <hyperlink ref="F259" r:id="rId40"/>
    <hyperlink ref="F262" r:id="rId41"/>
    <hyperlink ref="F265" r:id="rId42"/>
    <hyperlink ref="F268" r:id="rId43"/>
    <hyperlink ref="F275" r:id="rId44"/>
    <hyperlink ref="F282" r:id="rId45"/>
    <hyperlink ref="F291" r:id="rId46"/>
    <hyperlink ref="F295" r:id="rId4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90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117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546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ROUND(J102, 2)</f>
        <v>799047.37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ROUND((SUM(BE102:BE296)),  2)</f>
        <v>0</v>
      </c>
      <c r="G35" s="34"/>
      <c r="H35" s="34"/>
      <c r="I35" s="124">
        <v>0.21</v>
      </c>
      <c r="J35" s="123">
        <f>ROUND(((SUM(BE102:BE296))*I35),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ROUND((SUM(BF102:BF296)),  2)</f>
        <v>799047.37</v>
      </c>
      <c r="G36" s="34"/>
      <c r="H36" s="34"/>
      <c r="I36" s="124">
        <v>0.15</v>
      </c>
      <c r="J36" s="123">
        <f>ROUND(((SUM(BF102:BF296))*I36),  2)</f>
        <v>119857.11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ROUND((SUM(BG102:BG296)),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ROUND((SUM(BH102:BH296)),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ROUND((SUM(BI102:BI296)),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918904.48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117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3 - 3NP stavební část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>Ostrava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J102</f>
        <v>799047.37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124</v>
      </c>
      <c r="E64" s="143"/>
      <c r="F64" s="143"/>
      <c r="G64" s="143"/>
      <c r="H64" s="143"/>
      <c r="I64" s="143"/>
      <c r="J64" s="144">
        <f>J103</f>
        <v>216941.86</v>
      </c>
      <c r="K64" s="141"/>
      <c r="L64" s="145"/>
    </row>
    <row r="65" spans="2:12" s="9" customFormat="1" ht="19.899999999999999" customHeight="1" x14ac:dyDescent="0.2">
      <c r="B65" s="146"/>
      <c r="C65" s="97"/>
      <c r="D65" s="147" t="s">
        <v>125</v>
      </c>
      <c r="E65" s="148"/>
      <c r="F65" s="148"/>
      <c r="G65" s="148"/>
      <c r="H65" s="148"/>
      <c r="I65" s="148"/>
      <c r="J65" s="149">
        <f>J104</f>
        <v>91604.15</v>
      </c>
      <c r="K65" s="97"/>
      <c r="L65" s="150"/>
    </row>
    <row r="66" spans="2:12" s="9" customFormat="1" ht="19.899999999999999" customHeight="1" x14ac:dyDescent="0.2">
      <c r="B66" s="146"/>
      <c r="C66" s="97"/>
      <c r="D66" s="147" t="s">
        <v>126</v>
      </c>
      <c r="E66" s="148"/>
      <c r="F66" s="148"/>
      <c r="G66" s="148"/>
      <c r="H66" s="148"/>
      <c r="I66" s="148"/>
      <c r="J66" s="149">
        <f>J123</f>
        <v>85300.700000000012</v>
      </c>
      <c r="K66" s="97"/>
      <c r="L66" s="150"/>
    </row>
    <row r="67" spans="2:12" s="9" customFormat="1" ht="19.899999999999999" customHeight="1" x14ac:dyDescent="0.2">
      <c r="B67" s="146"/>
      <c r="C67" s="97"/>
      <c r="D67" s="147" t="s">
        <v>127</v>
      </c>
      <c r="E67" s="148"/>
      <c r="F67" s="148"/>
      <c r="G67" s="148"/>
      <c r="H67" s="148"/>
      <c r="I67" s="148"/>
      <c r="J67" s="149">
        <f>J135</f>
        <v>37930.9</v>
      </c>
      <c r="K67" s="97"/>
      <c r="L67" s="150"/>
    </row>
    <row r="68" spans="2:12" s="9" customFormat="1" ht="19.899999999999999" customHeight="1" x14ac:dyDescent="0.2">
      <c r="B68" s="146"/>
      <c r="C68" s="97"/>
      <c r="D68" s="147" t="s">
        <v>128</v>
      </c>
      <c r="E68" s="148"/>
      <c r="F68" s="148"/>
      <c r="G68" s="148"/>
      <c r="H68" s="148"/>
      <c r="I68" s="148"/>
      <c r="J68" s="149">
        <f>J154</f>
        <v>2106.11</v>
      </c>
      <c r="K68" s="97"/>
      <c r="L68" s="150"/>
    </row>
    <row r="69" spans="2:12" s="8" customFormat="1" ht="24.95" customHeight="1" x14ac:dyDescent="0.2">
      <c r="B69" s="140"/>
      <c r="C69" s="141"/>
      <c r="D69" s="142" t="s">
        <v>129</v>
      </c>
      <c r="E69" s="143"/>
      <c r="F69" s="143"/>
      <c r="G69" s="143"/>
      <c r="H69" s="143"/>
      <c r="I69" s="143"/>
      <c r="J69" s="144">
        <f>J158</f>
        <v>575025.51</v>
      </c>
      <c r="K69" s="141"/>
      <c r="L69" s="145"/>
    </row>
    <row r="70" spans="2:12" s="9" customFormat="1" ht="19.899999999999999" customHeight="1" x14ac:dyDescent="0.2">
      <c r="B70" s="146"/>
      <c r="C70" s="97"/>
      <c r="D70" s="147" t="s">
        <v>354</v>
      </c>
      <c r="E70" s="148"/>
      <c r="F70" s="148"/>
      <c r="G70" s="148"/>
      <c r="H70" s="148"/>
      <c r="I70" s="148"/>
      <c r="J70" s="149">
        <f>J159</f>
        <v>15222</v>
      </c>
      <c r="K70" s="97"/>
      <c r="L70" s="150"/>
    </row>
    <row r="71" spans="2:12" s="9" customFormat="1" ht="19.899999999999999" customHeight="1" x14ac:dyDescent="0.2">
      <c r="B71" s="146"/>
      <c r="C71" s="97"/>
      <c r="D71" s="147" t="s">
        <v>130</v>
      </c>
      <c r="E71" s="148"/>
      <c r="F71" s="148"/>
      <c r="G71" s="148"/>
      <c r="H71" s="148"/>
      <c r="I71" s="148"/>
      <c r="J71" s="149">
        <f>J165</f>
        <v>33984</v>
      </c>
      <c r="K71" s="97"/>
      <c r="L71" s="150"/>
    </row>
    <row r="72" spans="2:12" s="9" customFormat="1" ht="19.899999999999999" customHeight="1" x14ac:dyDescent="0.2">
      <c r="B72" s="146"/>
      <c r="C72" s="97"/>
      <c r="D72" s="147" t="s">
        <v>355</v>
      </c>
      <c r="E72" s="148"/>
      <c r="F72" s="148"/>
      <c r="G72" s="148"/>
      <c r="H72" s="148"/>
      <c r="I72" s="148"/>
      <c r="J72" s="149">
        <f>J177</f>
        <v>33260.99</v>
      </c>
      <c r="K72" s="97"/>
      <c r="L72" s="150"/>
    </row>
    <row r="73" spans="2:12" s="9" customFormat="1" ht="19.899999999999999" customHeight="1" x14ac:dyDescent="0.2">
      <c r="B73" s="146"/>
      <c r="C73" s="97"/>
      <c r="D73" s="147" t="s">
        <v>356</v>
      </c>
      <c r="E73" s="148"/>
      <c r="F73" s="148"/>
      <c r="G73" s="148"/>
      <c r="H73" s="148"/>
      <c r="I73" s="148"/>
      <c r="J73" s="149">
        <f>J199</f>
        <v>34619.43</v>
      </c>
      <c r="K73" s="97"/>
      <c r="L73" s="150"/>
    </row>
    <row r="74" spans="2:12" s="9" customFormat="1" ht="19.899999999999999" customHeight="1" x14ac:dyDescent="0.2">
      <c r="B74" s="146"/>
      <c r="C74" s="97"/>
      <c r="D74" s="147" t="s">
        <v>357</v>
      </c>
      <c r="E74" s="148"/>
      <c r="F74" s="148"/>
      <c r="G74" s="148"/>
      <c r="H74" s="148"/>
      <c r="I74" s="148"/>
      <c r="J74" s="149">
        <f>J225</f>
        <v>27399.26</v>
      </c>
      <c r="K74" s="97"/>
      <c r="L74" s="150"/>
    </row>
    <row r="75" spans="2:12" s="9" customFormat="1" ht="19.899999999999999" customHeight="1" x14ac:dyDescent="0.2">
      <c r="B75" s="146"/>
      <c r="C75" s="97"/>
      <c r="D75" s="147" t="s">
        <v>131</v>
      </c>
      <c r="E75" s="148"/>
      <c r="F75" s="148"/>
      <c r="G75" s="148"/>
      <c r="H75" s="148"/>
      <c r="I75" s="148"/>
      <c r="J75" s="149">
        <f>J248</f>
        <v>45902</v>
      </c>
      <c r="K75" s="97"/>
      <c r="L75" s="150"/>
    </row>
    <row r="76" spans="2:12" s="9" customFormat="1" ht="19.899999999999999" customHeight="1" x14ac:dyDescent="0.2">
      <c r="B76" s="146"/>
      <c r="C76" s="97"/>
      <c r="D76" s="147" t="s">
        <v>132</v>
      </c>
      <c r="E76" s="148"/>
      <c r="F76" s="148"/>
      <c r="G76" s="148"/>
      <c r="H76" s="148"/>
      <c r="I76" s="148"/>
      <c r="J76" s="149">
        <f>J253</f>
        <v>369769.83</v>
      </c>
      <c r="K76" s="97"/>
      <c r="L76" s="150"/>
    </row>
    <row r="77" spans="2:12" s="9" customFormat="1" ht="19.899999999999999" customHeight="1" x14ac:dyDescent="0.2">
      <c r="B77" s="146"/>
      <c r="C77" s="97"/>
      <c r="D77" s="147" t="s">
        <v>133</v>
      </c>
      <c r="E77" s="148"/>
      <c r="F77" s="148"/>
      <c r="G77" s="148"/>
      <c r="H77" s="148"/>
      <c r="I77" s="148"/>
      <c r="J77" s="149">
        <f>J285</f>
        <v>14868</v>
      </c>
      <c r="K77" s="97"/>
      <c r="L77" s="150"/>
    </row>
    <row r="78" spans="2:12" s="8" customFormat="1" ht="24.95" customHeight="1" x14ac:dyDescent="0.2">
      <c r="B78" s="140"/>
      <c r="C78" s="141"/>
      <c r="D78" s="142" t="s">
        <v>134</v>
      </c>
      <c r="E78" s="143"/>
      <c r="F78" s="143"/>
      <c r="G78" s="143"/>
      <c r="H78" s="143"/>
      <c r="I78" s="143"/>
      <c r="J78" s="144">
        <f>J288</f>
        <v>7080</v>
      </c>
      <c r="K78" s="141"/>
      <c r="L78" s="145"/>
    </row>
    <row r="79" spans="2:12" s="9" customFormat="1" ht="19.899999999999999" customHeight="1" x14ac:dyDescent="0.2">
      <c r="B79" s="146"/>
      <c r="C79" s="97"/>
      <c r="D79" s="147" t="s">
        <v>135</v>
      </c>
      <c r="E79" s="148"/>
      <c r="F79" s="148"/>
      <c r="G79" s="148"/>
      <c r="H79" s="148"/>
      <c r="I79" s="148"/>
      <c r="J79" s="149">
        <f>J289</f>
        <v>4720</v>
      </c>
      <c r="K79" s="97"/>
      <c r="L79" s="150"/>
    </row>
    <row r="80" spans="2:12" s="9" customFormat="1" ht="19.899999999999999" customHeight="1" x14ac:dyDescent="0.2">
      <c r="B80" s="146"/>
      <c r="C80" s="97"/>
      <c r="D80" s="147" t="s">
        <v>136</v>
      </c>
      <c r="E80" s="148"/>
      <c r="F80" s="148"/>
      <c r="G80" s="148"/>
      <c r="H80" s="148"/>
      <c r="I80" s="148"/>
      <c r="J80" s="149">
        <f>J293</f>
        <v>2360</v>
      </c>
      <c r="K80" s="97"/>
      <c r="L80" s="150"/>
    </row>
    <row r="81" spans="1:31" s="1" customFormat="1" ht="21.75" customHeight="1" x14ac:dyDescent="0.2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1" customFormat="1" ht="6.95" customHeight="1" x14ac:dyDescent="0.2">
      <c r="A82" s="34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1" customFormat="1" ht="6.95" customHeight="1" x14ac:dyDescent="0.2">
      <c r="A86" s="34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24.95" customHeight="1" x14ac:dyDescent="0.2">
      <c r="A87" s="34"/>
      <c r="B87" s="35"/>
      <c r="C87" s="23" t="s">
        <v>137</v>
      </c>
      <c r="D87" s="36"/>
      <c r="E87" s="36"/>
      <c r="F87" s="36"/>
      <c r="G87" s="36"/>
      <c r="H87" s="3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12" customHeight="1" x14ac:dyDescent="0.2">
      <c r="A89" s="34"/>
      <c r="B89" s="35"/>
      <c r="C89" s="29" t="s">
        <v>16</v>
      </c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1" customFormat="1" ht="16.5" customHeight="1" x14ac:dyDescent="0.2">
      <c r="A90" s="34"/>
      <c r="B90" s="35"/>
      <c r="C90" s="36"/>
      <c r="D90" s="36"/>
      <c r="E90" s="379" t="str">
        <f>E7</f>
        <v>Čtyřlístek- udržovací práce DBS</v>
      </c>
      <c r="F90" s="380"/>
      <c r="G90" s="380"/>
      <c r="H90" s="380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ht="12" customHeight="1" x14ac:dyDescent="0.2">
      <c r="B91" s="21"/>
      <c r="C91" s="29" t="s">
        <v>116</v>
      </c>
      <c r="D91" s="22"/>
      <c r="E91" s="22"/>
      <c r="F91" s="22"/>
      <c r="G91" s="22"/>
      <c r="H91" s="22"/>
      <c r="I91" s="22"/>
      <c r="J91" s="22"/>
      <c r="K91" s="22"/>
      <c r="L91" s="20"/>
    </row>
    <row r="92" spans="1:31" s="1" customFormat="1" ht="16.5" customHeight="1" x14ac:dyDescent="0.2">
      <c r="A92" s="34"/>
      <c r="B92" s="35"/>
      <c r="C92" s="36"/>
      <c r="D92" s="36"/>
      <c r="E92" s="379" t="s">
        <v>117</v>
      </c>
      <c r="F92" s="381"/>
      <c r="G92" s="381"/>
      <c r="H92" s="381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1" customFormat="1" ht="12" customHeight="1" x14ac:dyDescent="0.2">
      <c r="A93" s="34"/>
      <c r="B93" s="35"/>
      <c r="C93" s="29" t="s">
        <v>118</v>
      </c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6.5" customHeight="1" x14ac:dyDescent="0.2">
      <c r="A94" s="34"/>
      <c r="B94" s="35"/>
      <c r="C94" s="36"/>
      <c r="D94" s="36"/>
      <c r="E94" s="349" t="str">
        <f>E11</f>
        <v>3 - 3NP stavební část</v>
      </c>
      <c r="F94" s="381"/>
      <c r="G94" s="381"/>
      <c r="H94" s="381"/>
      <c r="I94" s="36"/>
      <c r="J94" s="36"/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6.9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" customFormat="1" ht="12" customHeight="1" x14ac:dyDescent="0.2">
      <c r="A96" s="34"/>
      <c r="B96" s="35"/>
      <c r="C96" s="29" t="s">
        <v>21</v>
      </c>
      <c r="D96" s="36"/>
      <c r="E96" s="36"/>
      <c r="F96" s="27" t="str">
        <f>F14</f>
        <v>Ostrava</v>
      </c>
      <c r="G96" s="36"/>
      <c r="H96" s="36"/>
      <c r="I96" s="29" t="s">
        <v>23</v>
      </c>
      <c r="J96" s="59" t="str">
        <f>IF(J14="","",J14)</f>
        <v>19. 11. 2021</v>
      </c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" customFormat="1" ht="6.9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1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" customFormat="1" ht="15.2" customHeight="1" x14ac:dyDescent="0.2">
      <c r="A98" s="34"/>
      <c r="B98" s="35"/>
      <c r="C98" s="29" t="s">
        <v>25</v>
      </c>
      <c r="D98" s="36"/>
      <c r="E98" s="36"/>
      <c r="F98" s="27" t="str">
        <f>E17</f>
        <v>Čtyřlístek</v>
      </c>
      <c r="G98" s="36"/>
      <c r="H98" s="36"/>
      <c r="I98" s="29" t="s">
        <v>33</v>
      </c>
      <c r="J98" s="32" t="str">
        <f>E23</f>
        <v xml:space="preserve"> </v>
      </c>
      <c r="K98" s="36"/>
      <c r="L98" s="113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" customFormat="1" ht="15.2" customHeight="1" x14ac:dyDescent="0.2">
      <c r="A99" s="34"/>
      <c r="B99" s="35"/>
      <c r="C99" s="29" t="s">
        <v>31</v>
      </c>
      <c r="D99" s="36"/>
      <c r="E99" s="36"/>
      <c r="F99" s="27" t="str">
        <f>IF(E20="","",E20)</f>
        <v>Vyplň údaj</v>
      </c>
      <c r="G99" s="36"/>
      <c r="H99" s="36"/>
      <c r="I99" s="29" t="s">
        <v>36</v>
      </c>
      <c r="J99" s="32" t="str">
        <f>E26</f>
        <v xml:space="preserve"> </v>
      </c>
      <c r="K99" s="36"/>
      <c r="L99" s="113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" customFormat="1" ht="10.35" customHeight="1" x14ac:dyDescent="0.2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13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0" customFormat="1" ht="29.25" customHeight="1" x14ac:dyDescent="0.2">
      <c r="A101" s="151"/>
      <c r="B101" s="152"/>
      <c r="C101" s="153" t="s">
        <v>138</v>
      </c>
      <c r="D101" s="154" t="s">
        <v>58</v>
      </c>
      <c r="E101" s="154" t="s">
        <v>54</v>
      </c>
      <c r="F101" s="154" t="s">
        <v>55</v>
      </c>
      <c r="G101" s="154" t="s">
        <v>139</v>
      </c>
      <c r="H101" s="154" t="s">
        <v>140</v>
      </c>
      <c r="I101" s="154" t="s">
        <v>141</v>
      </c>
      <c r="J101" s="154" t="s">
        <v>122</v>
      </c>
      <c r="K101" s="155" t="s">
        <v>142</v>
      </c>
      <c r="L101" s="156"/>
      <c r="M101" s="68" t="s">
        <v>19</v>
      </c>
      <c r="N101" s="69" t="s">
        <v>43</v>
      </c>
      <c r="O101" s="69" t="s">
        <v>143</v>
      </c>
      <c r="P101" s="69" t="s">
        <v>144</v>
      </c>
      <c r="Q101" s="69" t="s">
        <v>145</v>
      </c>
      <c r="R101" s="69" t="s">
        <v>146</v>
      </c>
      <c r="S101" s="69" t="s">
        <v>147</v>
      </c>
      <c r="T101" s="70" t="s">
        <v>148</v>
      </c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</row>
    <row r="102" spans="1:65" s="1" customFormat="1" ht="22.9" customHeight="1" x14ac:dyDescent="0.25">
      <c r="A102" s="34"/>
      <c r="B102" s="35"/>
      <c r="C102" s="75" t="s">
        <v>149</v>
      </c>
      <c r="D102" s="36"/>
      <c r="E102" s="36"/>
      <c r="F102" s="36"/>
      <c r="G102" s="36"/>
      <c r="H102" s="36"/>
      <c r="I102" s="36"/>
      <c r="J102" s="157">
        <f>BK102</f>
        <v>799047.37</v>
      </c>
      <c r="K102" s="36"/>
      <c r="L102" s="39"/>
      <c r="M102" s="71"/>
      <c r="N102" s="158"/>
      <c r="O102" s="72"/>
      <c r="P102" s="159">
        <f>P103+P158+P288</f>
        <v>0</v>
      </c>
      <c r="Q102" s="72"/>
      <c r="R102" s="159">
        <f>R103+R158+R288</f>
        <v>6.2924161700000001</v>
      </c>
      <c r="S102" s="72"/>
      <c r="T102" s="160">
        <f>T103+T158+T288</f>
        <v>12.056111305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72</v>
      </c>
      <c r="AU102" s="17" t="s">
        <v>123</v>
      </c>
      <c r="BK102" s="161">
        <f>BK103+BK158+BK288</f>
        <v>799047.37</v>
      </c>
    </row>
    <row r="103" spans="1:65" s="11" customFormat="1" ht="25.9" customHeight="1" x14ac:dyDescent="0.2">
      <c r="B103" s="162"/>
      <c r="C103" s="163"/>
      <c r="D103" s="164" t="s">
        <v>72</v>
      </c>
      <c r="E103" s="165" t="s">
        <v>150</v>
      </c>
      <c r="F103" s="165" t="s">
        <v>151</v>
      </c>
      <c r="G103" s="163"/>
      <c r="H103" s="163"/>
      <c r="I103" s="166"/>
      <c r="J103" s="167">
        <f>BK103</f>
        <v>216941.86</v>
      </c>
      <c r="K103" s="163"/>
      <c r="L103" s="168"/>
      <c r="M103" s="169"/>
      <c r="N103" s="170"/>
      <c r="O103" s="170"/>
      <c r="P103" s="171">
        <f>P104+P123+P135+P154</f>
        <v>0</v>
      </c>
      <c r="Q103" s="170"/>
      <c r="R103" s="171">
        <f>R104+R123+R135+R154</f>
        <v>1.43015877</v>
      </c>
      <c r="S103" s="170"/>
      <c r="T103" s="172">
        <f>T104+T123+T135+T154</f>
        <v>9.9</v>
      </c>
      <c r="AR103" s="173" t="s">
        <v>77</v>
      </c>
      <c r="AT103" s="174" t="s">
        <v>72</v>
      </c>
      <c r="AU103" s="174" t="s">
        <v>73</v>
      </c>
      <c r="AY103" s="173" t="s">
        <v>152</v>
      </c>
      <c r="BK103" s="175">
        <f>BK104+BK123+BK135+BK154</f>
        <v>216941.86</v>
      </c>
    </row>
    <row r="104" spans="1:65" s="11" customFormat="1" ht="22.9" customHeight="1" x14ac:dyDescent="0.2">
      <c r="B104" s="162"/>
      <c r="C104" s="163"/>
      <c r="D104" s="164" t="s">
        <v>72</v>
      </c>
      <c r="E104" s="176" t="s">
        <v>97</v>
      </c>
      <c r="F104" s="176" t="s">
        <v>153</v>
      </c>
      <c r="G104" s="163"/>
      <c r="H104" s="163"/>
      <c r="I104" s="166"/>
      <c r="J104" s="177">
        <f>BK104</f>
        <v>91604.15</v>
      </c>
      <c r="K104" s="163"/>
      <c r="L104" s="168"/>
      <c r="M104" s="169"/>
      <c r="N104" s="170"/>
      <c r="O104" s="170"/>
      <c r="P104" s="171">
        <f>SUM(P105:P122)</f>
        <v>0</v>
      </c>
      <c r="Q104" s="170"/>
      <c r="R104" s="171">
        <f>SUM(R105:R122)</f>
        <v>1.2962587700000001</v>
      </c>
      <c r="S104" s="170"/>
      <c r="T104" s="172">
        <f>SUM(T105:T122)</f>
        <v>0</v>
      </c>
      <c r="AR104" s="173" t="s">
        <v>77</v>
      </c>
      <c r="AT104" s="174" t="s">
        <v>72</v>
      </c>
      <c r="AU104" s="174" t="s">
        <v>77</v>
      </c>
      <c r="AY104" s="173" t="s">
        <v>152</v>
      </c>
      <c r="BK104" s="175">
        <f>SUM(BK105:BK122)</f>
        <v>91604.15</v>
      </c>
    </row>
    <row r="105" spans="1:65" s="1" customFormat="1" ht="16.5" customHeight="1" x14ac:dyDescent="0.2">
      <c r="A105" s="34"/>
      <c r="B105" s="35"/>
      <c r="C105" s="178" t="s">
        <v>77</v>
      </c>
      <c r="D105" s="178" t="s">
        <v>154</v>
      </c>
      <c r="E105" s="179" t="s">
        <v>155</v>
      </c>
      <c r="F105" s="180" t="s">
        <v>156</v>
      </c>
      <c r="G105" s="181" t="s">
        <v>157</v>
      </c>
      <c r="H105" s="182">
        <v>92.445499999999996</v>
      </c>
      <c r="I105" s="183">
        <v>198.24</v>
      </c>
      <c r="J105" s="184">
        <f>ROUND(I105*H105,2)</f>
        <v>18326.400000000001</v>
      </c>
      <c r="K105" s="180" t="s">
        <v>158</v>
      </c>
      <c r="L105" s="39"/>
      <c r="M105" s="185" t="s">
        <v>19</v>
      </c>
      <c r="N105" s="186" t="s">
        <v>45</v>
      </c>
      <c r="O105" s="64"/>
      <c r="P105" s="187">
        <f>O105*H105</f>
        <v>0</v>
      </c>
      <c r="Q105" s="187">
        <v>3.5000000000000001E-3</v>
      </c>
      <c r="R105" s="187">
        <f>Q105*H105</f>
        <v>0.32355924999999996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91</v>
      </c>
      <c r="AT105" s="189" t="s">
        <v>154</v>
      </c>
      <c r="AU105" s="189" t="s">
        <v>84</v>
      </c>
      <c r="AY105" s="17" t="s">
        <v>152</v>
      </c>
      <c r="BE105" s="190">
        <f>IF(N105="základní",J105,0)</f>
        <v>0</v>
      </c>
      <c r="BF105" s="190">
        <f>IF(N105="snížená",J105,0)</f>
        <v>18326.400000000001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84</v>
      </c>
      <c r="BK105" s="190">
        <f>ROUND(I105*H105,2)</f>
        <v>18326.400000000001</v>
      </c>
      <c r="BL105" s="17" t="s">
        <v>91</v>
      </c>
      <c r="BM105" s="189" t="s">
        <v>547</v>
      </c>
    </row>
    <row r="106" spans="1:65" s="1" customFormat="1" ht="11.25" x14ac:dyDescent="0.2">
      <c r="A106" s="34"/>
      <c r="B106" s="35"/>
      <c r="C106" s="36"/>
      <c r="D106" s="191" t="s">
        <v>160</v>
      </c>
      <c r="E106" s="36"/>
      <c r="F106" s="192" t="s">
        <v>161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160</v>
      </c>
      <c r="AU106" s="17" t="s">
        <v>84</v>
      </c>
    </row>
    <row r="107" spans="1:65" s="1" customFormat="1" ht="11.25" x14ac:dyDescent="0.2">
      <c r="A107" s="34"/>
      <c r="B107" s="35"/>
      <c r="C107" s="36"/>
      <c r="D107" s="196" t="s">
        <v>162</v>
      </c>
      <c r="E107" s="36"/>
      <c r="F107" s="197" t="s">
        <v>163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162</v>
      </c>
      <c r="AU107" s="17" t="s">
        <v>84</v>
      </c>
    </row>
    <row r="108" spans="1:65" s="12" customFormat="1" ht="11.25" x14ac:dyDescent="0.2">
      <c r="B108" s="198"/>
      <c r="C108" s="199"/>
      <c r="D108" s="191" t="s">
        <v>164</v>
      </c>
      <c r="E108" s="200" t="s">
        <v>19</v>
      </c>
      <c r="F108" s="201" t="s">
        <v>359</v>
      </c>
      <c r="G108" s="199"/>
      <c r="H108" s="202">
        <v>92.445499999999996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164</v>
      </c>
      <c r="AU108" s="208" t="s">
        <v>84</v>
      </c>
      <c r="AV108" s="12" t="s">
        <v>84</v>
      </c>
      <c r="AW108" s="12" t="s">
        <v>35</v>
      </c>
      <c r="AX108" s="12" t="s">
        <v>77</v>
      </c>
      <c r="AY108" s="208" t="s">
        <v>152</v>
      </c>
    </row>
    <row r="109" spans="1:65" s="1" customFormat="1" ht="16.5" customHeight="1" x14ac:dyDescent="0.2">
      <c r="A109" s="34"/>
      <c r="B109" s="35"/>
      <c r="C109" s="178" t="s">
        <v>84</v>
      </c>
      <c r="D109" s="178" t="s">
        <v>154</v>
      </c>
      <c r="E109" s="179" t="s">
        <v>166</v>
      </c>
      <c r="F109" s="180" t="s">
        <v>167</v>
      </c>
      <c r="G109" s="181" t="s">
        <v>157</v>
      </c>
      <c r="H109" s="182">
        <v>9.234</v>
      </c>
      <c r="I109" s="183">
        <v>304.44</v>
      </c>
      <c r="J109" s="184">
        <f>ROUND(I109*H109,2)</f>
        <v>2811.2</v>
      </c>
      <c r="K109" s="180" t="s">
        <v>158</v>
      </c>
      <c r="L109" s="39"/>
      <c r="M109" s="185" t="s">
        <v>19</v>
      </c>
      <c r="N109" s="186" t="s">
        <v>45</v>
      </c>
      <c r="O109" s="64"/>
      <c r="P109" s="187">
        <f>O109*H109</f>
        <v>0</v>
      </c>
      <c r="Q109" s="187">
        <v>1.8380000000000001E-2</v>
      </c>
      <c r="R109" s="187">
        <f>Q109*H109</f>
        <v>0.16972092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91</v>
      </c>
      <c r="AT109" s="189" t="s">
        <v>154</v>
      </c>
      <c r="AU109" s="189" t="s">
        <v>84</v>
      </c>
      <c r="AY109" s="17" t="s">
        <v>152</v>
      </c>
      <c r="BE109" s="190">
        <f>IF(N109="základní",J109,0)</f>
        <v>0</v>
      </c>
      <c r="BF109" s="190">
        <f>IF(N109="snížená",J109,0)</f>
        <v>2811.2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7" t="s">
        <v>84</v>
      </c>
      <c r="BK109" s="190">
        <f>ROUND(I109*H109,2)</f>
        <v>2811.2</v>
      </c>
      <c r="BL109" s="17" t="s">
        <v>91</v>
      </c>
      <c r="BM109" s="189" t="s">
        <v>548</v>
      </c>
    </row>
    <row r="110" spans="1:65" s="1" customFormat="1" ht="19.5" x14ac:dyDescent="0.2">
      <c r="A110" s="34"/>
      <c r="B110" s="35"/>
      <c r="C110" s="36"/>
      <c r="D110" s="191" t="s">
        <v>160</v>
      </c>
      <c r="E110" s="36"/>
      <c r="F110" s="192" t="s">
        <v>169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160</v>
      </c>
      <c r="AU110" s="17" t="s">
        <v>84</v>
      </c>
    </row>
    <row r="111" spans="1:65" s="1" customFormat="1" ht="11.25" x14ac:dyDescent="0.2">
      <c r="A111" s="34"/>
      <c r="B111" s="35"/>
      <c r="C111" s="36"/>
      <c r="D111" s="196" t="s">
        <v>162</v>
      </c>
      <c r="E111" s="36"/>
      <c r="F111" s="197" t="s">
        <v>170</v>
      </c>
      <c r="G111" s="36"/>
      <c r="H111" s="36"/>
      <c r="I111" s="193"/>
      <c r="J111" s="36"/>
      <c r="K111" s="36"/>
      <c r="L111" s="39"/>
      <c r="M111" s="194"/>
      <c r="N111" s="19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162</v>
      </c>
      <c r="AU111" s="17" t="s">
        <v>84</v>
      </c>
    </row>
    <row r="112" spans="1:65" s="1" customFormat="1" ht="16.5" customHeight="1" x14ac:dyDescent="0.2">
      <c r="A112" s="34"/>
      <c r="B112" s="35"/>
      <c r="C112" s="178" t="s">
        <v>88</v>
      </c>
      <c r="D112" s="178" t="s">
        <v>154</v>
      </c>
      <c r="E112" s="179" t="s">
        <v>171</v>
      </c>
      <c r="F112" s="180" t="s">
        <v>172</v>
      </c>
      <c r="G112" s="181" t="s">
        <v>157</v>
      </c>
      <c r="H112" s="182">
        <v>9.234</v>
      </c>
      <c r="I112" s="183">
        <v>69.62</v>
      </c>
      <c r="J112" s="184">
        <f>ROUND(I112*H112,2)</f>
        <v>642.87</v>
      </c>
      <c r="K112" s="180" t="s">
        <v>158</v>
      </c>
      <c r="L112" s="39"/>
      <c r="M112" s="185" t="s">
        <v>19</v>
      </c>
      <c r="N112" s="186" t="s">
        <v>45</v>
      </c>
      <c r="O112" s="64"/>
      <c r="P112" s="187">
        <f>O112*H112</f>
        <v>0</v>
      </c>
      <c r="Q112" s="187">
        <v>7.9000000000000008E-3</v>
      </c>
      <c r="R112" s="187">
        <f>Q112*H112</f>
        <v>7.2948600000000002E-2</v>
      </c>
      <c r="S112" s="187">
        <v>0</v>
      </c>
      <c r="T112" s="18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91</v>
      </c>
      <c r="AT112" s="189" t="s">
        <v>154</v>
      </c>
      <c r="AU112" s="189" t="s">
        <v>84</v>
      </c>
      <c r="AY112" s="17" t="s">
        <v>152</v>
      </c>
      <c r="BE112" s="190">
        <f>IF(N112="základní",J112,0)</f>
        <v>0</v>
      </c>
      <c r="BF112" s="190">
        <f>IF(N112="snížená",J112,0)</f>
        <v>642.87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84</v>
      </c>
      <c r="BK112" s="190">
        <f>ROUND(I112*H112,2)</f>
        <v>642.87</v>
      </c>
      <c r="BL112" s="17" t="s">
        <v>91</v>
      </c>
      <c r="BM112" s="189" t="s">
        <v>549</v>
      </c>
    </row>
    <row r="113" spans="1:65" s="1" customFormat="1" ht="19.5" x14ac:dyDescent="0.2">
      <c r="A113" s="34"/>
      <c r="B113" s="35"/>
      <c r="C113" s="36"/>
      <c r="D113" s="191" t="s">
        <v>160</v>
      </c>
      <c r="E113" s="36"/>
      <c r="F113" s="192" t="s">
        <v>174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160</v>
      </c>
      <c r="AU113" s="17" t="s">
        <v>84</v>
      </c>
    </row>
    <row r="114" spans="1:65" s="1" customFormat="1" ht="11.25" x14ac:dyDescent="0.2">
      <c r="A114" s="34"/>
      <c r="B114" s="35"/>
      <c r="C114" s="36"/>
      <c r="D114" s="196" t="s">
        <v>162</v>
      </c>
      <c r="E114" s="36"/>
      <c r="F114" s="197" t="s">
        <v>175</v>
      </c>
      <c r="G114" s="36"/>
      <c r="H114" s="36"/>
      <c r="I114" s="193"/>
      <c r="J114" s="36"/>
      <c r="K114" s="36"/>
      <c r="L114" s="39"/>
      <c r="M114" s="194"/>
      <c r="N114" s="19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162</v>
      </c>
      <c r="AU114" s="17" t="s">
        <v>84</v>
      </c>
    </row>
    <row r="115" spans="1:65" s="1" customFormat="1" ht="16.5" customHeight="1" x14ac:dyDescent="0.2">
      <c r="A115" s="34"/>
      <c r="B115" s="35"/>
      <c r="C115" s="178" t="s">
        <v>91</v>
      </c>
      <c r="D115" s="178" t="s">
        <v>154</v>
      </c>
      <c r="E115" s="179" t="s">
        <v>176</v>
      </c>
      <c r="F115" s="180" t="s">
        <v>177</v>
      </c>
      <c r="G115" s="181" t="s">
        <v>157</v>
      </c>
      <c r="H115" s="182">
        <v>208.58</v>
      </c>
      <c r="I115" s="183">
        <v>156.94</v>
      </c>
      <c r="J115" s="184">
        <f>ROUND(I115*H115,2)</f>
        <v>32734.55</v>
      </c>
      <c r="K115" s="180" t="s">
        <v>158</v>
      </c>
      <c r="L115" s="39"/>
      <c r="M115" s="185" t="s">
        <v>19</v>
      </c>
      <c r="N115" s="186" t="s">
        <v>45</v>
      </c>
      <c r="O115" s="64"/>
      <c r="P115" s="187">
        <f>O115*H115</f>
        <v>0</v>
      </c>
      <c r="Q115" s="187">
        <v>3.5000000000000001E-3</v>
      </c>
      <c r="R115" s="187">
        <f>Q115*H115</f>
        <v>0.73003000000000007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91</v>
      </c>
      <c r="AT115" s="189" t="s">
        <v>154</v>
      </c>
      <c r="AU115" s="189" t="s">
        <v>84</v>
      </c>
      <c r="AY115" s="17" t="s">
        <v>152</v>
      </c>
      <c r="BE115" s="190">
        <f>IF(N115="základní",J115,0)</f>
        <v>0</v>
      </c>
      <c r="BF115" s="190">
        <f>IF(N115="snížená",J115,0)</f>
        <v>32734.55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84</v>
      </c>
      <c r="BK115" s="190">
        <f>ROUND(I115*H115,2)</f>
        <v>32734.55</v>
      </c>
      <c r="BL115" s="17" t="s">
        <v>91</v>
      </c>
      <c r="BM115" s="189" t="s">
        <v>550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179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84</v>
      </c>
    </row>
    <row r="117" spans="1:65" s="1" customFormat="1" ht="11.25" x14ac:dyDescent="0.2">
      <c r="A117" s="34"/>
      <c r="B117" s="35"/>
      <c r="C117" s="36"/>
      <c r="D117" s="196" t="s">
        <v>162</v>
      </c>
      <c r="E117" s="36"/>
      <c r="F117" s="197" t="s">
        <v>180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162</v>
      </c>
      <c r="AU117" s="17" t="s">
        <v>84</v>
      </c>
    </row>
    <row r="118" spans="1:65" s="12" customFormat="1" ht="11.25" x14ac:dyDescent="0.2">
      <c r="B118" s="198"/>
      <c r="C118" s="199"/>
      <c r="D118" s="191" t="s">
        <v>164</v>
      </c>
      <c r="E118" s="200" t="s">
        <v>19</v>
      </c>
      <c r="F118" s="201" t="s">
        <v>363</v>
      </c>
      <c r="G118" s="199"/>
      <c r="H118" s="202">
        <v>208.58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164</v>
      </c>
      <c r="AU118" s="208" t="s">
        <v>84</v>
      </c>
      <c r="AV118" s="12" t="s">
        <v>84</v>
      </c>
      <c r="AW118" s="12" t="s">
        <v>35</v>
      </c>
      <c r="AX118" s="12" t="s">
        <v>77</v>
      </c>
      <c r="AY118" s="208" t="s">
        <v>152</v>
      </c>
    </row>
    <row r="119" spans="1:65" s="1" customFormat="1" ht="16.5" customHeight="1" x14ac:dyDescent="0.2">
      <c r="A119" s="34"/>
      <c r="B119" s="35"/>
      <c r="C119" s="178" t="s">
        <v>94</v>
      </c>
      <c r="D119" s="178" t="s">
        <v>154</v>
      </c>
      <c r="E119" s="179" t="s">
        <v>182</v>
      </c>
      <c r="F119" s="180" t="s">
        <v>183</v>
      </c>
      <c r="G119" s="181" t="s">
        <v>157</v>
      </c>
      <c r="H119" s="182">
        <v>1848.91</v>
      </c>
      <c r="I119" s="183">
        <v>20.059999999999999</v>
      </c>
      <c r="J119" s="184">
        <f>ROUND(I119*H119,2)</f>
        <v>37089.129999999997</v>
      </c>
      <c r="K119" s="180" t="s">
        <v>158</v>
      </c>
      <c r="L119" s="39"/>
      <c r="M119" s="185" t="s">
        <v>19</v>
      </c>
      <c r="N119" s="186" t="s">
        <v>45</v>
      </c>
      <c r="O119" s="64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91</v>
      </c>
      <c r="AT119" s="189" t="s">
        <v>154</v>
      </c>
      <c r="AU119" s="189" t="s">
        <v>84</v>
      </c>
      <c r="AY119" s="17" t="s">
        <v>152</v>
      </c>
      <c r="BE119" s="190">
        <f>IF(N119="základní",J119,0)</f>
        <v>0</v>
      </c>
      <c r="BF119" s="190">
        <f>IF(N119="snížená",J119,0)</f>
        <v>37089.129999999997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84</v>
      </c>
      <c r="BK119" s="190">
        <f>ROUND(I119*H119,2)</f>
        <v>37089.129999999997</v>
      </c>
      <c r="BL119" s="17" t="s">
        <v>91</v>
      </c>
      <c r="BM119" s="189" t="s">
        <v>551</v>
      </c>
    </row>
    <row r="120" spans="1:65" s="1" customFormat="1" ht="11.25" x14ac:dyDescent="0.2">
      <c r="A120" s="34"/>
      <c r="B120" s="35"/>
      <c r="C120" s="36"/>
      <c r="D120" s="191" t="s">
        <v>160</v>
      </c>
      <c r="E120" s="36"/>
      <c r="F120" s="192" t="s">
        <v>185</v>
      </c>
      <c r="G120" s="36"/>
      <c r="H120" s="36"/>
      <c r="I120" s="193"/>
      <c r="J120" s="36"/>
      <c r="K120" s="36"/>
      <c r="L120" s="39"/>
      <c r="M120" s="194"/>
      <c r="N120" s="19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160</v>
      </c>
      <c r="AU120" s="17" t="s">
        <v>84</v>
      </c>
    </row>
    <row r="121" spans="1:65" s="1" customFormat="1" ht="11.25" x14ac:dyDescent="0.2">
      <c r="A121" s="34"/>
      <c r="B121" s="35"/>
      <c r="C121" s="36"/>
      <c r="D121" s="196" t="s">
        <v>162</v>
      </c>
      <c r="E121" s="36"/>
      <c r="F121" s="197" t="s">
        <v>186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162</v>
      </c>
      <c r="AU121" s="17" t="s">
        <v>84</v>
      </c>
    </row>
    <row r="122" spans="1:65" s="12" customFormat="1" ht="11.25" x14ac:dyDescent="0.2">
      <c r="B122" s="198"/>
      <c r="C122" s="199"/>
      <c r="D122" s="191" t="s">
        <v>164</v>
      </c>
      <c r="E122" s="200" t="s">
        <v>19</v>
      </c>
      <c r="F122" s="201" t="s">
        <v>530</v>
      </c>
      <c r="G122" s="199"/>
      <c r="H122" s="202">
        <v>1848.91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164</v>
      </c>
      <c r="AU122" s="208" t="s">
        <v>84</v>
      </c>
      <c r="AV122" s="12" t="s">
        <v>84</v>
      </c>
      <c r="AW122" s="12" t="s">
        <v>35</v>
      </c>
      <c r="AX122" s="12" t="s">
        <v>77</v>
      </c>
      <c r="AY122" s="208" t="s">
        <v>152</v>
      </c>
    </row>
    <row r="123" spans="1:65" s="11" customFormat="1" ht="22.9" customHeight="1" x14ac:dyDescent="0.2">
      <c r="B123" s="162"/>
      <c r="C123" s="163"/>
      <c r="D123" s="164" t="s">
        <v>72</v>
      </c>
      <c r="E123" s="176" t="s">
        <v>188</v>
      </c>
      <c r="F123" s="176" t="s">
        <v>189</v>
      </c>
      <c r="G123" s="163"/>
      <c r="H123" s="163"/>
      <c r="I123" s="166"/>
      <c r="J123" s="177">
        <f>BK123</f>
        <v>85300.700000000012</v>
      </c>
      <c r="K123" s="163"/>
      <c r="L123" s="168"/>
      <c r="M123" s="169"/>
      <c r="N123" s="170"/>
      <c r="O123" s="170"/>
      <c r="P123" s="171">
        <f>SUM(P124:P134)</f>
        <v>0</v>
      </c>
      <c r="Q123" s="170"/>
      <c r="R123" s="171">
        <f>SUM(R124:R134)</f>
        <v>0.13389999999999999</v>
      </c>
      <c r="S123" s="170"/>
      <c r="T123" s="172">
        <f>SUM(T124:T134)</f>
        <v>9.9</v>
      </c>
      <c r="AR123" s="173" t="s">
        <v>77</v>
      </c>
      <c r="AT123" s="174" t="s">
        <v>72</v>
      </c>
      <c r="AU123" s="174" t="s">
        <v>77</v>
      </c>
      <c r="AY123" s="173" t="s">
        <v>152</v>
      </c>
      <c r="BK123" s="175">
        <f>SUM(BK124:BK134)</f>
        <v>85300.700000000012</v>
      </c>
    </row>
    <row r="124" spans="1:65" s="1" customFormat="1" ht="21.75" customHeight="1" x14ac:dyDescent="0.2">
      <c r="A124" s="34"/>
      <c r="B124" s="35"/>
      <c r="C124" s="178" t="s">
        <v>97</v>
      </c>
      <c r="D124" s="178" t="s">
        <v>154</v>
      </c>
      <c r="E124" s="179" t="s">
        <v>190</v>
      </c>
      <c r="F124" s="180" t="s">
        <v>191</v>
      </c>
      <c r="G124" s="181" t="s">
        <v>157</v>
      </c>
      <c r="H124" s="182">
        <v>1030</v>
      </c>
      <c r="I124" s="183">
        <v>57.82</v>
      </c>
      <c r="J124" s="184">
        <f>ROUND(I124*H124,2)</f>
        <v>59554.6</v>
      </c>
      <c r="K124" s="180" t="s">
        <v>158</v>
      </c>
      <c r="L124" s="39"/>
      <c r="M124" s="185" t="s">
        <v>19</v>
      </c>
      <c r="N124" s="186" t="s">
        <v>45</v>
      </c>
      <c r="O124" s="64"/>
      <c r="P124" s="187">
        <f>O124*H124</f>
        <v>0</v>
      </c>
      <c r="Q124" s="187">
        <v>1.2999999999999999E-4</v>
      </c>
      <c r="R124" s="187">
        <f>Q124*H124</f>
        <v>0.13389999999999999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91</v>
      </c>
      <c r="AT124" s="189" t="s">
        <v>154</v>
      </c>
      <c r="AU124" s="189" t="s">
        <v>84</v>
      </c>
      <c r="AY124" s="17" t="s">
        <v>152</v>
      </c>
      <c r="BE124" s="190">
        <f>IF(N124="základní",J124,0)</f>
        <v>0</v>
      </c>
      <c r="BF124" s="190">
        <f>IF(N124="snížená",J124,0)</f>
        <v>59554.6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84</v>
      </c>
      <c r="BK124" s="190">
        <f>ROUND(I124*H124,2)</f>
        <v>59554.6</v>
      </c>
      <c r="BL124" s="17" t="s">
        <v>91</v>
      </c>
      <c r="BM124" s="189" t="s">
        <v>552</v>
      </c>
    </row>
    <row r="125" spans="1:65" s="1" customFormat="1" ht="11.25" x14ac:dyDescent="0.2">
      <c r="A125" s="34"/>
      <c r="B125" s="35"/>
      <c r="C125" s="36"/>
      <c r="D125" s="191" t="s">
        <v>160</v>
      </c>
      <c r="E125" s="36"/>
      <c r="F125" s="192" t="s">
        <v>193</v>
      </c>
      <c r="G125" s="36"/>
      <c r="H125" s="36"/>
      <c r="I125" s="193"/>
      <c r="J125" s="36"/>
      <c r="K125" s="36"/>
      <c r="L125" s="39"/>
      <c r="M125" s="194"/>
      <c r="N125" s="19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160</v>
      </c>
      <c r="AU125" s="17" t="s">
        <v>84</v>
      </c>
    </row>
    <row r="126" spans="1:65" s="1" customFormat="1" ht="11.25" x14ac:dyDescent="0.2">
      <c r="A126" s="34"/>
      <c r="B126" s="35"/>
      <c r="C126" s="36"/>
      <c r="D126" s="196" t="s">
        <v>162</v>
      </c>
      <c r="E126" s="36"/>
      <c r="F126" s="197" t="s">
        <v>194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162</v>
      </c>
      <c r="AU126" s="17" t="s">
        <v>84</v>
      </c>
    </row>
    <row r="127" spans="1:65" s="1" customFormat="1" ht="16.5" customHeight="1" x14ac:dyDescent="0.2">
      <c r="A127" s="34"/>
      <c r="B127" s="35"/>
      <c r="C127" s="178" t="s">
        <v>100</v>
      </c>
      <c r="D127" s="178" t="s">
        <v>154</v>
      </c>
      <c r="E127" s="179" t="s">
        <v>196</v>
      </c>
      <c r="F127" s="180" t="s">
        <v>197</v>
      </c>
      <c r="G127" s="181" t="s">
        <v>157</v>
      </c>
      <c r="H127" s="182">
        <v>1848.91</v>
      </c>
      <c r="I127" s="183">
        <v>3.54</v>
      </c>
      <c r="J127" s="184">
        <f>ROUND(I127*H127,2)</f>
        <v>6545.14</v>
      </c>
      <c r="K127" s="180" t="s">
        <v>158</v>
      </c>
      <c r="L127" s="39"/>
      <c r="M127" s="185" t="s">
        <v>19</v>
      </c>
      <c r="N127" s="186" t="s">
        <v>45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91</v>
      </c>
      <c r="AT127" s="189" t="s">
        <v>154</v>
      </c>
      <c r="AU127" s="189" t="s">
        <v>84</v>
      </c>
      <c r="AY127" s="17" t="s">
        <v>152</v>
      </c>
      <c r="BE127" s="190">
        <f>IF(N127="základní",J127,0)</f>
        <v>0</v>
      </c>
      <c r="BF127" s="190">
        <f>IF(N127="snížená",J127,0)</f>
        <v>6545.14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6545.14</v>
      </c>
      <c r="BL127" s="17" t="s">
        <v>91</v>
      </c>
      <c r="BM127" s="189" t="s">
        <v>553</v>
      </c>
    </row>
    <row r="128" spans="1:65" s="1" customFormat="1" ht="11.25" x14ac:dyDescent="0.2">
      <c r="A128" s="34"/>
      <c r="B128" s="35"/>
      <c r="C128" s="36"/>
      <c r="D128" s="191" t="s">
        <v>160</v>
      </c>
      <c r="E128" s="36"/>
      <c r="F128" s="192" t="s">
        <v>199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84</v>
      </c>
    </row>
    <row r="129" spans="1:65" s="1" customFormat="1" ht="11.25" x14ac:dyDescent="0.2">
      <c r="A129" s="34"/>
      <c r="B129" s="35"/>
      <c r="C129" s="36"/>
      <c r="D129" s="196" t="s">
        <v>162</v>
      </c>
      <c r="E129" s="36"/>
      <c r="F129" s="197" t="s">
        <v>200</v>
      </c>
      <c r="G129" s="36"/>
      <c r="H129" s="36"/>
      <c r="I129" s="193"/>
      <c r="J129" s="36"/>
      <c r="K129" s="36"/>
      <c r="L129" s="39"/>
      <c r="M129" s="194"/>
      <c r="N129" s="195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162</v>
      </c>
      <c r="AU129" s="17" t="s">
        <v>84</v>
      </c>
    </row>
    <row r="130" spans="1:65" s="12" customFormat="1" ht="11.25" x14ac:dyDescent="0.2">
      <c r="B130" s="198"/>
      <c r="C130" s="199"/>
      <c r="D130" s="191" t="s">
        <v>164</v>
      </c>
      <c r="E130" s="200" t="s">
        <v>19</v>
      </c>
      <c r="F130" s="201" t="s">
        <v>530</v>
      </c>
      <c r="G130" s="199"/>
      <c r="H130" s="202">
        <v>1848.91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164</v>
      </c>
      <c r="AU130" s="208" t="s">
        <v>84</v>
      </c>
      <c r="AV130" s="12" t="s">
        <v>84</v>
      </c>
      <c r="AW130" s="12" t="s">
        <v>35</v>
      </c>
      <c r="AX130" s="12" t="s">
        <v>77</v>
      </c>
      <c r="AY130" s="208" t="s">
        <v>152</v>
      </c>
    </row>
    <row r="131" spans="1:65" s="1" customFormat="1" ht="16.5" customHeight="1" x14ac:dyDescent="0.2">
      <c r="A131" s="34"/>
      <c r="B131" s="35"/>
      <c r="C131" s="178" t="s">
        <v>203</v>
      </c>
      <c r="D131" s="178" t="s">
        <v>154</v>
      </c>
      <c r="E131" s="179" t="s">
        <v>368</v>
      </c>
      <c r="F131" s="180" t="s">
        <v>369</v>
      </c>
      <c r="G131" s="181" t="s">
        <v>370</v>
      </c>
      <c r="H131" s="182">
        <v>4.5</v>
      </c>
      <c r="I131" s="183">
        <v>4266.88</v>
      </c>
      <c r="J131" s="184">
        <f>ROUND(I131*H131,2)</f>
        <v>19200.96</v>
      </c>
      <c r="K131" s="180" t="s">
        <v>158</v>
      </c>
      <c r="L131" s="39"/>
      <c r="M131" s="185" t="s">
        <v>19</v>
      </c>
      <c r="N131" s="186" t="s">
        <v>45</v>
      </c>
      <c r="O131" s="64"/>
      <c r="P131" s="187">
        <f>O131*H131</f>
        <v>0</v>
      </c>
      <c r="Q131" s="187">
        <v>0</v>
      </c>
      <c r="R131" s="187">
        <f>Q131*H131</f>
        <v>0</v>
      </c>
      <c r="S131" s="187">
        <v>2.2000000000000002</v>
      </c>
      <c r="T131" s="188">
        <f>S131*H131</f>
        <v>9.9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91</v>
      </c>
      <c r="AT131" s="189" t="s">
        <v>154</v>
      </c>
      <c r="AU131" s="189" t="s">
        <v>84</v>
      </c>
      <c r="AY131" s="17" t="s">
        <v>152</v>
      </c>
      <c r="BE131" s="190">
        <f>IF(N131="základní",J131,0)</f>
        <v>0</v>
      </c>
      <c r="BF131" s="190">
        <f>IF(N131="snížená",J131,0)</f>
        <v>19200.96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19200.96</v>
      </c>
      <c r="BL131" s="17" t="s">
        <v>91</v>
      </c>
      <c r="BM131" s="189" t="s">
        <v>554</v>
      </c>
    </row>
    <row r="132" spans="1:65" s="1" customFormat="1" ht="11.25" x14ac:dyDescent="0.2">
      <c r="A132" s="34"/>
      <c r="B132" s="35"/>
      <c r="C132" s="36"/>
      <c r="D132" s="191" t="s">
        <v>160</v>
      </c>
      <c r="E132" s="36"/>
      <c r="F132" s="192" t="s">
        <v>372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84</v>
      </c>
    </row>
    <row r="133" spans="1:65" s="1" customFormat="1" ht="11.25" x14ac:dyDescent="0.2">
      <c r="A133" s="34"/>
      <c r="B133" s="35"/>
      <c r="C133" s="36"/>
      <c r="D133" s="196" t="s">
        <v>162</v>
      </c>
      <c r="E133" s="36"/>
      <c r="F133" s="197" t="s">
        <v>373</v>
      </c>
      <c r="G133" s="36"/>
      <c r="H133" s="36"/>
      <c r="I133" s="193"/>
      <c r="J133" s="36"/>
      <c r="K133" s="36"/>
      <c r="L133" s="39"/>
      <c r="M133" s="194"/>
      <c r="N133" s="19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162</v>
      </c>
      <c r="AU133" s="17" t="s">
        <v>84</v>
      </c>
    </row>
    <row r="134" spans="1:65" s="12" customFormat="1" ht="11.25" x14ac:dyDescent="0.2">
      <c r="B134" s="198"/>
      <c r="C134" s="199"/>
      <c r="D134" s="191" t="s">
        <v>164</v>
      </c>
      <c r="E134" s="200" t="s">
        <v>19</v>
      </c>
      <c r="F134" s="201" t="s">
        <v>555</v>
      </c>
      <c r="G134" s="199"/>
      <c r="H134" s="202">
        <v>4.5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164</v>
      </c>
      <c r="AU134" s="208" t="s">
        <v>84</v>
      </c>
      <c r="AV134" s="12" t="s">
        <v>84</v>
      </c>
      <c r="AW134" s="12" t="s">
        <v>35</v>
      </c>
      <c r="AX134" s="12" t="s">
        <v>77</v>
      </c>
      <c r="AY134" s="208" t="s">
        <v>152</v>
      </c>
    </row>
    <row r="135" spans="1:65" s="11" customFormat="1" ht="22.9" customHeight="1" x14ac:dyDescent="0.2">
      <c r="B135" s="162"/>
      <c r="C135" s="163"/>
      <c r="D135" s="164" t="s">
        <v>72</v>
      </c>
      <c r="E135" s="176" t="s">
        <v>201</v>
      </c>
      <c r="F135" s="176" t="s">
        <v>202</v>
      </c>
      <c r="G135" s="163"/>
      <c r="H135" s="163"/>
      <c r="I135" s="166"/>
      <c r="J135" s="177">
        <f>BK135</f>
        <v>37930.9</v>
      </c>
      <c r="K135" s="163"/>
      <c r="L135" s="168"/>
      <c r="M135" s="169"/>
      <c r="N135" s="170"/>
      <c r="O135" s="170"/>
      <c r="P135" s="171">
        <f>SUM(P136:P153)</f>
        <v>0</v>
      </c>
      <c r="Q135" s="170"/>
      <c r="R135" s="171">
        <f>SUM(R136:R153)</f>
        <v>0</v>
      </c>
      <c r="S135" s="170"/>
      <c r="T135" s="172">
        <f>SUM(T136:T153)</f>
        <v>0</v>
      </c>
      <c r="AR135" s="173" t="s">
        <v>77</v>
      </c>
      <c r="AT135" s="174" t="s">
        <v>72</v>
      </c>
      <c r="AU135" s="174" t="s">
        <v>77</v>
      </c>
      <c r="AY135" s="173" t="s">
        <v>152</v>
      </c>
      <c r="BK135" s="175">
        <f>SUM(BK136:BK153)</f>
        <v>37930.9</v>
      </c>
    </row>
    <row r="136" spans="1:65" s="1" customFormat="1" ht="16.5" customHeight="1" x14ac:dyDescent="0.2">
      <c r="A136" s="34"/>
      <c r="B136" s="35"/>
      <c r="C136" s="178" t="s">
        <v>210</v>
      </c>
      <c r="D136" s="178" t="s">
        <v>154</v>
      </c>
      <c r="E136" s="179" t="s">
        <v>204</v>
      </c>
      <c r="F136" s="180" t="s">
        <v>205</v>
      </c>
      <c r="G136" s="181" t="s">
        <v>206</v>
      </c>
      <c r="H136" s="182">
        <v>12.05611</v>
      </c>
      <c r="I136" s="183">
        <v>110.92</v>
      </c>
      <c r="J136" s="184">
        <f>ROUND(I136*H136,2)</f>
        <v>1337.26</v>
      </c>
      <c r="K136" s="180" t="s">
        <v>158</v>
      </c>
      <c r="L136" s="39"/>
      <c r="M136" s="185" t="s">
        <v>19</v>
      </c>
      <c r="N136" s="186" t="s">
        <v>45</v>
      </c>
      <c r="O136" s="64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91</v>
      </c>
      <c r="AT136" s="189" t="s">
        <v>154</v>
      </c>
      <c r="AU136" s="189" t="s">
        <v>84</v>
      </c>
      <c r="AY136" s="17" t="s">
        <v>152</v>
      </c>
      <c r="BE136" s="190">
        <f>IF(N136="základní",J136,0)</f>
        <v>0</v>
      </c>
      <c r="BF136" s="190">
        <f>IF(N136="snížená",J136,0)</f>
        <v>1337.26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84</v>
      </c>
      <c r="BK136" s="190">
        <f>ROUND(I136*H136,2)</f>
        <v>1337.26</v>
      </c>
      <c r="BL136" s="17" t="s">
        <v>91</v>
      </c>
      <c r="BM136" s="189" t="s">
        <v>556</v>
      </c>
    </row>
    <row r="137" spans="1:65" s="1" customFormat="1" ht="11.25" x14ac:dyDescent="0.2">
      <c r="A137" s="34"/>
      <c r="B137" s="35"/>
      <c r="C137" s="36"/>
      <c r="D137" s="191" t="s">
        <v>160</v>
      </c>
      <c r="E137" s="36"/>
      <c r="F137" s="192" t="s">
        <v>208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160</v>
      </c>
      <c r="AU137" s="17" t="s">
        <v>84</v>
      </c>
    </row>
    <row r="138" spans="1:65" s="1" customFormat="1" ht="11.25" x14ac:dyDescent="0.2">
      <c r="A138" s="34"/>
      <c r="B138" s="35"/>
      <c r="C138" s="36"/>
      <c r="D138" s="196" t="s">
        <v>162</v>
      </c>
      <c r="E138" s="36"/>
      <c r="F138" s="197" t="s">
        <v>209</v>
      </c>
      <c r="G138" s="36"/>
      <c r="H138" s="36"/>
      <c r="I138" s="193"/>
      <c r="J138" s="36"/>
      <c r="K138" s="36"/>
      <c r="L138" s="39"/>
      <c r="M138" s="194"/>
      <c r="N138" s="19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162</v>
      </c>
      <c r="AU138" s="17" t="s">
        <v>84</v>
      </c>
    </row>
    <row r="139" spans="1:65" s="1" customFormat="1" ht="16.5" customHeight="1" x14ac:dyDescent="0.2">
      <c r="A139" s="34"/>
      <c r="B139" s="35"/>
      <c r="C139" s="178" t="s">
        <v>216</v>
      </c>
      <c r="D139" s="178" t="s">
        <v>154</v>
      </c>
      <c r="E139" s="179" t="s">
        <v>211</v>
      </c>
      <c r="F139" s="180" t="s">
        <v>212</v>
      </c>
      <c r="G139" s="181" t="s">
        <v>206</v>
      </c>
      <c r="H139" s="182">
        <v>12.05611</v>
      </c>
      <c r="I139" s="183">
        <v>875.56</v>
      </c>
      <c r="J139" s="184">
        <f>ROUND(I139*H139,2)</f>
        <v>10555.85</v>
      </c>
      <c r="K139" s="180" t="s">
        <v>158</v>
      </c>
      <c r="L139" s="39"/>
      <c r="M139" s="185" t="s">
        <v>19</v>
      </c>
      <c r="N139" s="186" t="s">
        <v>45</v>
      </c>
      <c r="O139" s="64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91</v>
      </c>
      <c r="AT139" s="189" t="s">
        <v>154</v>
      </c>
      <c r="AU139" s="189" t="s">
        <v>84</v>
      </c>
      <c r="AY139" s="17" t="s">
        <v>152</v>
      </c>
      <c r="BE139" s="190">
        <f>IF(N139="základní",J139,0)</f>
        <v>0</v>
      </c>
      <c r="BF139" s="190">
        <f>IF(N139="snížená",J139,0)</f>
        <v>10555.85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10555.85</v>
      </c>
      <c r="BL139" s="17" t="s">
        <v>91</v>
      </c>
      <c r="BM139" s="189" t="s">
        <v>557</v>
      </c>
    </row>
    <row r="140" spans="1:65" s="1" customFormat="1" ht="11.25" x14ac:dyDescent="0.2">
      <c r="A140" s="34"/>
      <c r="B140" s="35"/>
      <c r="C140" s="36"/>
      <c r="D140" s="191" t="s">
        <v>160</v>
      </c>
      <c r="E140" s="36"/>
      <c r="F140" s="192" t="s">
        <v>214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84</v>
      </c>
    </row>
    <row r="141" spans="1:65" s="1" customFormat="1" ht="11.25" x14ac:dyDescent="0.2">
      <c r="A141" s="34"/>
      <c r="B141" s="35"/>
      <c r="C141" s="36"/>
      <c r="D141" s="196" t="s">
        <v>162</v>
      </c>
      <c r="E141" s="36"/>
      <c r="F141" s="197" t="s">
        <v>215</v>
      </c>
      <c r="G141" s="36"/>
      <c r="H141" s="36"/>
      <c r="I141" s="193"/>
      <c r="J141" s="36"/>
      <c r="K141" s="36"/>
      <c r="L141" s="39"/>
      <c r="M141" s="194"/>
      <c r="N141" s="195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162</v>
      </c>
      <c r="AU141" s="17" t="s">
        <v>84</v>
      </c>
    </row>
    <row r="142" spans="1:65" s="1" customFormat="1" ht="21.75" customHeight="1" x14ac:dyDescent="0.2">
      <c r="A142" s="34"/>
      <c r="B142" s="35"/>
      <c r="C142" s="178" t="s">
        <v>222</v>
      </c>
      <c r="D142" s="178" t="s">
        <v>154</v>
      </c>
      <c r="E142" s="179" t="s">
        <v>217</v>
      </c>
      <c r="F142" s="180" t="s">
        <v>218</v>
      </c>
      <c r="G142" s="181" t="s">
        <v>206</v>
      </c>
      <c r="H142" s="182">
        <v>12.05611</v>
      </c>
      <c r="I142" s="183">
        <v>93.22</v>
      </c>
      <c r="J142" s="184">
        <f>ROUND(I142*H142,2)</f>
        <v>1123.8699999999999</v>
      </c>
      <c r="K142" s="180" t="s">
        <v>158</v>
      </c>
      <c r="L142" s="39"/>
      <c r="M142" s="185" t="s">
        <v>19</v>
      </c>
      <c r="N142" s="186" t="s">
        <v>45</v>
      </c>
      <c r="O142" s="64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91</v>
      </c>
      <c r="AT142" s="189" t="s">
        <v>154</v>
      </c>
      <c r="AU142" s="189" t="s">
        <v>84</v>
      </c>
      <c r="AY142" s="17" t="s">
        <v>152</v>
      </c>
      <c r="BE142" s="190">
        <f>IF(N142="základní",J142,0)</f>
        <v>0</v>
      </c>
      <c r="BF142" s="190">
        <f>IF(N142="snížená",J142,0)</f>
        <v>1123.8699999999999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84</v>
      </c>
      <c r="BK142" s="190">
        <f>ROUND(I142*H142,2)</f>
        <v>1123.8699999999999</v>
      </c>
      <c r="BL142" s="17" t="s">
        <v>91</v>
      </c>
      <c r="BM142" s="189" t="s">
        <v>558</v>
      </c>
    </row>
    <row r="143" spans="1:65" s="1" customFormat="1" ht="19.5" x14ac:dyDescent="0.2">
      <c r="A143" s="34"/>
      <c r="B143" s="35"/>
      <c r="C143" s="36"/>
      <c r="D143" s="191" t="s">
        <v>160</v>
      </c>
      <c r="E143" s="36"/>
      <c r="F143" s="192" t="s">
        <v>220</v>
      </c>
      <c r="G143" s="36"/>
      <c r="H143" s="36"/>
      <c r="I143" s="193"/>
      <c r="J143" s="36"/>
      <c r="K143" s="36"/>
      <c r="L143" s="39"/>
      <c r="M143" s="194"/>
      <c r="N143" s="19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160</v>
      </c>
      <c r="AU143" s="17" t="s">
        <v>84</v>
      </c>
    </row>
    <row r="144" spans="1:65" s="1" customFormat="1" ht="11.25" x14ac:dyDescent="0.2">
      <c r="A144" s="34"/>
      <c r="B144" s="35"/>
      <c r="C144" s="36"/>
      <c r="D144" s="196" t="s">
        <v>162</v>
      </c>
      <c r="E144" s="36"/>
      <c r="F144" s="197" t="s">
        <v>221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162</v>
      </c>
      <c r="AU144" s="17" t="s">
        <v>84</v>
      </c>
    </row>
    <row r="145" spans="1:65" s="1" customFormat="1" ht="16.5" customHeight="1" x14ac:dyDescent="0.2">
      <c r="A145" s="34"/>
      <c r="B145" s="35"/>
      <c r="C145" s="178" t="s">
        <v>228</v>
      </c>
      <c r="D145" s="178" t="s">
        <v>154</v>
      </c>
      <c r="E145" s="179" t="s">
        <v>223</v>
      </c>
      <c r="F145" s="180" t="s">
        <v>224</v>
      </c>
      <c r="G145" s="181" t="s">
        <v>206</v>
      </c>
      <c r="H145" s="182">
        <v>12.05611</v>
      </c>
      <c r="I145" s="183">
        <v>269.04000000000002</v>
      </c>
      <c r="J145" s="184">
        <f>ROUND(I145*H145,2)</f>
        <v>3243.58</v>
      </c>
      <c r="K145" s="180" t="s">
        <v>158</v>
      </c>
      <c r="L145" s="39"/>
      <c r="M145" s="185" t="s">
        <v>19</v>
      </c>
      <c r="N145" s="186" t="s">
        <v>45</v>
      </c>
      <c r="O145" s="64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91</v>
      </c>
      <c r="AT145" s="189" t="s">
        <v>154</v>
      </c>
      <c r="AU145" s="189" t="s">
        <v>84</v>
      </c>
      <c r="AY145" s="17" t="s">
        <v>152</v>
      </c>
      <c r="BE145" s="190">
        <f>IF(N145="základní",J145,0)</f>
        <v>0</v>
      </c>
      <c r="BF145" s="190">
        <f>IF(N145="snížená",J145,0)</f>
        <v>3243.58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84</v>
      </c>
      <c r="BK145" s="190">
        <f>ROUND(I145*H145,2)</f>
        <v>3243.58</v>
      </c>
      <c r="BL145" s="17" t="s">
        <v>91</v>
      </c>
      <c r="BM145" s="189" t="s">
        <v>559</v>
      </c>
    </row>
    <row r="146" spans="1:65" s="1" customFormat="1" ht="11.25" x14ac:dyDescent="0.2">
      <c r="A146" s="34"/>
      <c r="B146" s="35"/>
      <c r="C146" s="36"/>
      <c r="D146" s="191" t="s">
        <v>160</v>
      </c>
      <c r="E146" s="36"/>
      <c r="F146" s="192" t="s">
        <v>226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84</v>
      </c>
    </row>
    <row r="147" spans="1:65" s="1" customFormat="1" ht="11.25" x14ac:dyDescent="0.2">
      <c r="A147" s="34"/>
      <c r="B147" s="35"/>
      <c r="C147" s="36"/>
      <c r="D147" s="196" t="s">
        <v>162</v>
      </c>
      <c r="E147" s="36"/>
      <c r="F147" s="197" t="s">
        <v>227</v>
      </c>
      <c r="G147" s="36"/>
      <c r="H147" s="36"/>
      <c r="I147" s="193"/>
      <c r="J147" s="36"/>
      <c r="K147" s="36"/>
      <c r="L147" s="39"/>
      <c r="M147" s="194"/>
      <c r="N147" s="19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162</v>
      </c>
      <c r="AU147" s="17" t="s">
        <v>84</v>
      </c>
    </row>
    <row r="148" spans="1:65" s="1" customFormat="1" ht="16.5" customHeight="1" x14ac:dyDescent="0.2">
      <c r="A148" s="34"/>
      <c r="B148" s="35"/>
      <c r="C148" s="178" t="s">
        <v>8</v>
      </c>
      <c r="D148" s="178" t="s">
        <v>154</v>
      </c>
      <c r="E148" s="179" t="s">
        <v>229</v>
      </c>
      <c r="F148" s="180" t="s">
        <v>230</v>
      </c>
      <c r="G148" s="181" t="s">
        <v>206</v>
      </c>
      <c r="H148" s="182">
        <v>138.7062</v>
      </c>
      <c r="I148" s="183">
        <v>11.8</v>
      </c>
      <c r="J148" s="184">
        <f>ROUND(I148*H148,2)</f>
        <v>1636.73</v>
      </c>
      <c r="K148" s="180" t="s">
        <v>158</v>
      </c>
      <c r="L148" s="39"/>
      <c r="M148" s="185" t="s">
        <v>19</v>
      </c>
      <c r="N148" s="186" t="s">
        <v>45</v>
      </c>
      <c r="O148" s="64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91</v>
      </c>
      <c r="AT148" s="189" t="s">
        <v>154</v>
      </c>
      <c r="AU148" s="189" t="s">
        <v>84</v>
      </c>
      <c r="AY148" s="17" t="s">
        <v>152</v>
      </c>
      <c r="BE148" s="190">
        <f>IF(N148="základní",J148,0)</f>
        <v>0</v>
      </c>
      <c r="BF148" s="190">
        <f>IF(N148="snížená",J148,0)</f>
        <v>1636.73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84</v>
      </c>
      <c r="BK148" s="190">
        <f>ROUND(I148*H148,2)</f>
        <v>1636.73</v>
      </c>
      <c r="BL148" s="17" t="s">
        <v>91</v>
      </c>
      <c r="BM148" s="189" t="s">
        <v>560</v>
      </c>
    </row>
    <row r="149" spans="1:65" s="1" customFormat="1" ht="19.5" x14ac:dyDescent="0.2">
      <c r="A149" s="34"/>
      <c r="B149" s="35"/>
      <c r="C149" s="36"/>
      <c r="D149" s="191" t="s">
        <v>160</v>
      </c>
      <c r="E149" s="36"/>
      <c r="F149" s="192" t="s">
        <v>232</v>
      </c>
      <c r="G149" s="36"/>
      <c r="H149" s="36"/>
      <c r="I149" s="193"/>
      <c r="J149" s="36"/>
      <c r="K149" s="36"/>
      <c r="L149" s="39"/>
      <c r="M149" s="194"/>
      <c r="N149" s="19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160</v>
      </c>
      <c r="AU149" s="17" t="s">
        <v>84</v>
      </c>
    </row>
    <row r="150" spans="1:65" s="1" customFormat="1" ht="11.25" x14ac:dyDescent="0.2">
      <c r="A150" s="34"/>
      <c r="B150" s="35"/>
      <c r="C150" s="36"/>
      <c r="D150" s="196" t="s">
        <v>162</v>
      </c>
      <c r="E150" s="36"/>
      <c r="F150" s="197" t="s">
        <v>233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162</v>
      </c>
      <c r="AU150" s="17" t="s">
        <v>84</v>
      </c>
    </row>
    <row r="151" spans="1:65" s="1" customFormat="1" ht="21.75" customHeight="1" x14ac:dyDescent="0.2">
      <c r="A151" s="34"/>
      <c r="B151" s="35"/>
      <c r="C151" s="178" t="s">
        <v>241</v>
      </c>
      <c r="D151" s="178" t="s">
        <v>154</v>
      </c>
      <c r="E151" s="179" t="s">
        <v>234</v>
      </c>
      <c r="F151" s="180" t="s">
        <v>235</v>
      </c>
      <c r="G151" s="181" t="s">
        <v>206</v>
      </c>
      <c r="H151" s="182">
        <v>13.870620000000001</v>
      </c>
      <c r="I151" s="183">
        <v>1444.32</v>
      </c>
      <c r="J151" s="184">
        <f>ROUND(I151*H151,2)</f>
        <v>20033.61</v>
      </c>
      <c r="K151" s="180" t="s">
        <v>158</v>
      </c>
      <c r="L151" s="39"/>
      <c r="M151" s="185" t="s">
        <v>19</v>
      </c>
      <c r="N151" s="186" t="s">
        <v>45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91</v>
      </c>
      <c r="AT151" s="189" t="s">
        <v>154</v>
      </c>
      <c r="AU151" s="189" t="s">
        <v>84</v>
      </c>
      <c r="AY151" s="17" t="s">
        <v>152</v>
      </c>
      <c r="BE151" s="190">
        <f>IF(N151="základní",J151,0)</f>
        <v>0</v>
      </c>
      <c r="BF151" s="190">
        <f>IF(N151="snížená",J151,0)</f>
        <v>20033.61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20033.61</v>
      </c>
      <c r="BL151" s="17" t="s">
        <v>91</v>
      </c>
      <c r="BM151" s="189" t="s">
        <v>561</v>
      </c>
    </row>
    <row r="152" spans="1:65" s="1" customFormat="1" ht="19.5" x14ac:dyDescent="0.2">
      <c r="A152" s="34"/>
      <c r="B152" s="35"/>
      <c r="C152" s="36"/>
      <c r="D152" s="191" t="s">
        <v>160</v>
      </c>
      <c r="E152" s="36"/>
      <c r="F152" s="192" t="s">
        <v>237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84</v>
      </c>
    </row>
    <row r="153" spans="1:65" s="1" customFormat="1" ht="11.25" x14ac:dyDescent="0.2">
      <c r="A153" s="34"/>
      <c r="B153" s="35"/>
      <c r="C153" s="36"/>
      <c r="D153" s="196" t="s">
        <v>162</v>
      </c>
      <c r="E153" s="36"/>
      <c r="F153" s="197" t="s">
        <v>238</v>
      </c>
      <c r="G153" s="36"/>
      <c r="H153" s="36"/>
      <c r="I153" s="193"/>
      <c r="J153" s="36"/>
      <c r="K153" s="36"/>
      <c r="L153" s="39"/>
      <c r="M153" s="194"/>
      <c r="N153" s="195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162</v>
      </c>
      <c r="AU153" s="17" t="s">
        <v>84</v>
      </c>
    </row>
    <row r="154" spans="1:65" s="11" customFormat="1" ht="22.9" customHeight="1" x14ac:dyDescent="0.2">
      <c r="B154" s="162"/>
      <c r="C154" s="163"/>
      <c r="D154" s="164" t="s">
        <v>72</v>
      </c>
      <c r="E154" s="176" t="s">
        <v>239</v>
      </c>
      <c r="F154" s="176" t="s">
        <v>240</v>
      </c>
      <c r="G154" s="163"/>
      <c r="H154" s="163"/>
      <c r="I154" s="166"/>
      <c r="J154" s="177">
        <f>BK154</f>
        <v>2106.11</v>
      </c>
      <c r="K154" s="163"/>
      <c r="L154" s="168"/>
      <c r="M154" s="169"/>
      <c r="N154" s="170"/>
      <c r="O154" s="170"/>
      <c r="P154" s="171">
        <f>SUM(P155:P157)</f>
        <v>0</v>
      </c>
      <c r="Q154" s="170"/>
      <c r="R154" s="171">
        <f>SUM(R155:R157)</f>
        <v>0</v>
      </c>
      <c r="S154" s="170"/>
      <c r="T154" s="172">
        <f>SUM(T155:T157)</f>
        <v>0</v>
      </c>
      <c r="AR154" s="173" t="s">
        <v>77</v>
      </c>
      <c r="AT154" s="174" t="s">
        <v>72</v>
      </c>
      <c r="AU154" s="174" t="s">
        <v>77</v>
      </c>
      <c r="AY154" s="173" t="s">
        <v>152</v>
      </c>
      <c r="BK154" s="175">
        <f>SUM(BK155:BK157)</f>
        <v>2106.11</v>
      </c>
    </row>
    <row r="155" spans="1:65" s="1" customFormat="1" ht="16.5" customHeight="1" x14ac:dyDescent="0.2">
      <c r="A155" s="34"/>
      <c r="B155" s="35"/>
      <c r="C155" s="178" t="s">
        <v>251</v>
      </c>
      <c r="D155" s="178" t="s">
        <v>154</v>
      </c>
      <c r="E155" s="179" t="s">
        <v>242</v>
      </c>
      <c r="F155" s="180" t="s">
        <v>243</v>
      </c>
      <c r="G155" s="181" t="s">
        <v>206</v>
      </c>
      <c r="H155" s="182">
        <v>1.4301600000000001</v>
      </c>
      <c r="I155" s="183">
        <v>1472.64</v>
      </c>
      <c r="J155" s="184">
        <f>ROUND(I155*H155,2)</f>
        <v>2106.11</v>
      </c>
      <c r="K155" s="180" t="s">
        <v>158</v>
      </c>
      <c r="L155" s="39"/>
      <c r="M155" s="185" t="s">
        <v>19</v>
      </c>
      <c r="N155" s="186" t="s">
        <v>45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91</v>
      </c>
      <c r="AT155" s="189" t="s">
        <v>154</v>
      </c>
      <c r="AU155" s="189" t="s">
        <v>84</v>
      </c>
      <c r="AY155" s="17" t="s">
        <v>152</v>
      </c>
      <c r="BE155" s="190">
        <f>IF(N155="základní",J155,0)</f>
        <v>0</v>
      </c>
      <c r="BF155" s="190">
        <f>IF(N155="snížená",J155,0)</f>
        <v>2106.11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2106.11</v>
      </c>
      <c r="BL155" s="17" t="s">
        <v>91</v>
      </c>
      <c r="BM155" s="189" t="s">
        <v>562</v>
      </c>
    </row>
    <row r="156" spans="1:65" s="1" customFormat="1" ht="19.5" x14ac:dyDescent="0.2">
      <c r="A156" s="34"/>
      <c r="B156" s="35"/>
      <c r="C156" s="36"/>
      <c r="D156" s="191" t="s">
        <v>160</v>
      </c>
      <c r="E156" s="36"/>
      <c r="F156" s="192" t="s">
        <v>245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84</v>
      </c>
    </row>
    <row r="157" spans="1:65" s="1" customFormat="1" ht="11.25" x14ac:dyDescent="0.2">
      <c r="A157" s="34"/>
      <c r="B157" s="35"/>
      <c r="C157" s="36"/>
      <c r="D157" s="196" t="s">
        <v>162</v>
      </c>
      <c r="E157" s="36"/>
      <c r="F157" s="197" t="s">
        <v>246</v>
      </c>
      <c r="G157" s="36"/>
      <c r="H157" s="36"/>
      <c r="I157" s="193"/>
      <c r="J157" s="36"/>
      <c r="K157" s="36"/>
      <c r="L157" s="39"/>
      <c r="M157" s="194"/>
      <c r="N157" s="19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162</v>
      </c>
      <c r="AU157" s="17" t="s">
        <v>84</v>
      </c>
    </row>
    <row r="158" spans="1:65" s="11" customFormat="1" ht="25.9" customHeight="1" x14ac:dyDescent="0.2">
      <c r="B158" s="162"/>
      <c r="C158" s="163"/>
      <c r="D158" s="164" t="s">
        <v>72</v>
      </c>
      <c r="E158" s="165" t="s">
        <v>247</v>
      </c>
      <c r="F158" s="165" t="s">
        <v>248</v>
      </c>
      <c r="G158" s="163"/>
      <c r="H158" s="163"/>
      <c r="I158" s="166"/>
      <c r="J158" s="167">
        <f>BK158</f>
        <v>575025.51</v>
      </c>
      <c r="K158" s="163"/>
      <c r="L158" s="168"/>
      <c r="M158" s="169"/>
      <c r="N158" s="170"/>
      <c r="O158" s="170"/>
      <c r="P158" s="171">
        <f>P159+P165+P177+P199+P225+P248+P253+P285</f>
        <v>0</v>
      </c>
      <c r="Q158" s="170"/>
      <c r="R158" s="171">
        <f>R159+R165+R177+R199+R225+R248+R253+R285</f>
        <v>4.8622573999999998</v>
      </c>
      <c r="S158" s="170"/>
      <c r="T158" s="172">
        <f>T159+T165+T177+T199+T225+T248+T253+T285</f>
        <v>2.156111305</v>
      </c>
      <c r="AR158" s="173" t="s">
        <v>84</v>
      </c>
      <c r="AT158" s="174" t="s">
        <v>72</v>
      </c>
      <c r="AU158" s="174" t="s">
        <v>73</v>
      </c>
      <c r="AY158" s="173" t="s">
        <v>152</v>
      </c>
      <c r="BK158" s="175">
        <f>BK159+BK165+BK177+BK199+BK225+BK248+BK253+BK285</f>
        <v>575025.51</v>
      </c>
    </row>
    <row r="159" spans="1:65" s="11" customFormat="1" ht="22.9" customHeight="1" x14ac:dyDescent="0.2">
      <c r="B159" s="162"/>
      <c r="C159" s="163"/>
      <c r="D159" s="164" t="s">
        <v>72</v>
      </c>
      <c r="E159" s="176" t="s">
        <v>382</v>
      </c>
      <c r="F159" s="176" t="s">
        <v>383</v>
      </c>
      <c r="G159" s="163"/>
      <c r="H159" s="163"/>
      <c r="I159" s="166"/>
      <c r="J159" s="177">
        <f>BK159</f>
        <v>15222</v>
      </c>
      <c r="K159" s="163"/>
      <c r="L159" s="168"/>
      <c r="M159" s="169"/>
      <c r="N159" s="170"/>
      <c r="O159" s="170"/>
      <c r="P159" s="171">
        <f>SUM(P160:P164)</f>
        <v>0</v>
      </c>
      <c r="Q159" s="170"/>
      <c r="R159" s="171">
        <f>SUM(R160:R164)</f>
        <v>4.4249999999999998E-2</v>
      </c>
      <c r="S159" s="170"/>
      <c r="T159" s="172">
        <f>SUM(T160:T164)</f>
        <v>0</v>
      </c>
      <c r="AR159" s="173" t="s">
        <v>84</v>
      </c>
      <c r="AT159" s="174" t="s">
        <v>72</v>
      </c>
      <c r="AU159" s="174" t="s">
        <v>77</v>
      </c>
      <c r="AY159" s="173" t="s">
        <v>152</v>
      </c>
      <c r="BK159" s="175">
        <f>SUM(BK160:BK164)</f>
        <v>15222</v>
      </c>
    </row>
    <row r="160" spans="1:65" s="1" customFormat="1" ht="16.5" customHeight="1" x14ac:dyDescent="0.2">
      <c r="A160" s="34"/>
      <c r="B160" s="35"/>
      <c r="C160" s="178" t="s">
        <v>258</v>
      </c>
      <c r="D160" s="178" t="s">
        <v>154</v>
      </c>
      <c r="E160" s="179" t="s">
        <v>384</v>
      </c>
      <c r="F160" s="180" t="s">
        <v>385</v>
      </c>
      <c r="G160" s="181" t="s">
        <v>386</v>
      </c>
      <c r="H160" s="182">
        <v>2</v>
      </c>
      <c r="I160" s="183">
        <v>6726</v>
      </c>
      <c r="J160" s="184">
        <f>ROUND(I160*H160,2)</f>
        <v>13452</v>
      </c>
      <c r="K160" s="180" t="s">
        <v>158</v>
      </c>
      <c r="L160" s="39"/>
      <c r="M160" s="185" t="s">
        <v>19</v>
      </c>
      <c r="N160" s="186" t="s">
        <v>45</v>
      </c>
      <c r="O160" s="64"/>
      <c r="P160" s="187">
        <f>O160*H160</f>
        <v>0</v>
      </c>
      <c r="Q160" s="187">
        <v>1.4749999999999999E-2</v>
      </c>
      <c r="R160" s="187">
        <f>Q160*H160</f>
        <v>2.9499999999999998E-2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241</v>
      </c>
      <c r="AT160" s="189" t="s">
        <v>154</v>
      </c>
      <c r="AU160" s="189" t="s">
        <v>84</v>
      </c>
      <c r="AY160" s="17" t="s">
        <v>152</v>
      </c>
      <c r="BE160" s="190">
        <f>IF(N160="základní",J160,0)</f>
        <v>0</v>
      </c>
      <c r="BF160" s="190">
        <f>IF(N160="snížená",J160,0)</f>
        <v>13452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84</v>
      </c>
      <c r="BK160" s="190">
        <f>ROUND(I160*H160,2)</f>
        <v>13452</v>
      </c>
      <c r="BL160" s="17" t="s">
        <v>241</v>
      </c>
      <c r="BM160" s="189" t="s">
        <v>563</v>
      </c>
    </row>
    <row r="161" spans="1:65" s="1" customFormat="1" ht="11.25" x14ac:dyDescent="0.2">
      <c r="A161" s="34"/>
      <c r="B161" s="35"/>
      <c r="C161" s="36"/>
      <c r="D161" s="191" t="s">
        <v>160</v>
      </c>
      <c r="E161" s="36"/>
      <c r="F161" s="192" t="s">
        <v>388</v>
      </c>
      <c r="G161" s="36"/>
      <c r="H161" s="36"/>
      <c r="I161" s="193"/>
      <c r="J161" s="36"/>
      <c r="K161" s="36"/>
      <c r="L161" s="39"/>
      <c r="M161" s="194"/>
      <c r="N161" s="195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160</v>
      </c>
      <c r="AU161" s="17" t="s">
        <v>84</v>
      </c>
    </row>
    <row r="162" spans="1:65" s="1" customFormat="1" ht="11.25" x14ac:dyDescent="0.2">
      <c r="A162" s="34"/>
      <c r="B162" s="35"/>
      <c r="C162" s="36"/>
      <c r="D162" s="196" t="s">
        <v>162</v>
      </c>
      <c r="E162" s="36"/>
      <c r="F162" s="197" t="s">
        <v>389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162</v>
      </c>
      <c r="AU162" s="17" t="s">
        <v>84</v>
      </c>
    </row>
    <row r="163" spans="1:65" s="1" customFormat="1" ht="16.5" customHeight="1" x14ac:dyDescent="0.2">
      <c r="A163" s="34"/>
      <c r="B163" s="35"/>
      <c r="C163" s="178" t="s">
        <v>265</v>
      </c>
      <c r="D163" s="178" t="s">
        <v>154</v>
      </c>
      <c r="E163" s="179" t="s">
        <v>390</v>
      </c>
      <c r="F163" s="180" t="s">
        <v>391</v>
      </c>
      <c r="G163" s="181" t="s">
        <v>386</v>
      </c>
      <c r="H163" s="182">
        <v>1</v>
      </c>
      <c r="I163" s="183">
        <v>1770</v>
      </c>
      <c r="J163" s="184">
        <f>ROUND(I163*H163,2)</f>
        <v>1770</v>
      </c>
      <c r="K163" s="180" t="s">
        <v>19</v>
      </c>
      <c r="L163" s="39"/>
      <c r="M163" s="185" t="s">
        <v>19</v>
      </c>
      <c r="N163" s="186" t="s">
        <v>45</v>
      </c>
      <c r="O163" s="64"/>
      <c r="P163" s="187">
        <f>O163*H163</f>
        <v>0</v>
      </c>
      <c r="Q163" s="187">
        <v>1.4749999999999999E-2</v>
      </c>
      <c r="R163" s="187">
        <f>Q163*H163</f>
        <v>1.4749999999999999E-2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241</v>
      </c>
      <c r="AT163" s="189" t="s">
        <v>154</v>
      </c>
      <c r="AU163" s="189" t="s">
        <v>84</v>
      </c>
      <c r="AY163" s="17" t="s">
        <v>152</v>
      </c>
      <c r="BE163" s="190">
        <f>IF(N163="základní",J163,0)</f>
        <v>0</v>
      </c>
      <c r="BF163" s="190">
        <f>IF(N163="snížená",J163,0)</f>
        <v>1770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1770</v>
      </c>
      <c r="BL163" s="17" t="s">
        <v>241</v>
      </c>
      <c r="BM163" s="189" t="s">
        <v>564</v>
      </c>
    </row>
    <row r="164" spans="1:65" s="1" customFormat="1" ht="11.25" x14ac:dyDescent="0.2">
      <c r="A164" s="34"/>
      <c r="B164" s="35"/>
      <c r="C164" s="36"/>
      <c r="D164" s="191" t="s">
        <v>160</v>
      </c>
      <c r="E164" s="36"/>
      <c r="F164" s="192" t="s">
        <v>388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160</v>
      </c>
      <c r="AU164" s="17" t="s">
        <v>84</v>
      </c>
    </row>
    <row r="165" spans="1:65" s="11" customFormat="1" ht="22.9" customHeight="1" x14ac:dyDescent="0.2">
      <c r="B165" s="162"/>
      <c r="C165" s="163"/>
      <c r="D165" s="164" t="s">
        <v>72</v>
      </c>
      <c r="E165" s="176" t="s">
        <v>249</v>
      </c>
      <c r="F165" s="176" t="s">
        <v>250</v>
      </c>
      <c r="G165" s="163"/>
      <c r="H165" s="163"/>
      <c r="I165" s="166"/>
      <c r="J165" s="177">
        <f>BK165</f>
        <v>33984</v>
      </c>
      <c r="K165" s="163"/>
      <c r="L165" s="168"/>
      <c r="M165" s="169"/>
      <c r="N165" s="170"/>
      <c r="O165" s="170"/>
      <c r="P165" s="171">
        <f>SUM(P166:P176)</f>
        <v>0</v>
      </c>
      <c r="Q165" s="170"/>
      <c r="R165" s="171">
        <f>SUM(R166:R176)</f>
        <v>9.0000000000000011E-3</v>
      </c>
      <c r="S165" s="170"/>
      <c r="T165" s="172">
        <f>SUM(T166:T176)</f>
        <v>0</v>
      </c>
      <c r="AR165" s="173" t="s">
        <v>84</v>
      </c>
      <c r="AT165" s="174" t="s">
        <v>72</v>
      </c>
      <c r="AU165" s="174" t="s">
        <v>77</v>
      </c>
      <c r="AY165" s="173" t="s">
        <v>152</v>
      </c>
      <c r="BK165" s="175">
        <f>SUM(BK166:BK176)</f>
        <v>33984</v>
      </c>
    </row>
    <row r="166" spans="1:65" s="1" customFormat="1" ht="16.5" customHeight="1" x14ac:dyDescent="0.2">
      <c r="A166" s="34"/>
      <c r="B166" s="35"/>
      <c r="C166" s="178" t="s">
        <v>271</v>
      </c>
      <c r="D166" s="178" t="s">
        <v>154</v>
      </c>
      <c r="E166" s="179" t="s">
        <v>252</v>
      </c>
      <c r="F166" s="180" t="s">
        <v>253</v>
      </c>
      <c r="G166" s="181" t="s">
        <v>254</v>
      </c>
      <c r="H166" s="182">
        <v>60</v>
      </c>
      <c r="I166" s="183">
        <v>76.7</v>
      </c>
      <c r="J166" s="184">
        <f>ROUND(I166*H166,2)</f>
        <v>4602</v>
      </c>
      <c r="K166" s="180" t="s">
        <v>158</v>
      </c>
      <c r="L166" s="39"/>
      <c r="M166" s="185" t="s">
        <v>19</v>
      </c>
      <c r="N166" s="186" t="s">
        <v>45</v>
      </c>
      <c r="O166" s="64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241</v>
      </c>
      <c r="AT166" s="189" t="s">
        <v>154</v>
      </c>
      <c r="AU166" s="189" t="s">
        <v>84</v>
      </c>
      <c r="AY166" s="17" t="s">
        <v>152</v>
      </c>
      <c r="BE166" s="190">
        <f>IF(N166="základní",J166,0)</f>
        <v>0</v>
      </c>
      <c r="BF166" s="190">
        <f>IF(N166="snížená",J166,0)</f>
        <v>4602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84</v>
      </c>
      <c r="BK166" s="190">
        <f>ROUND(I166*H166,2)</f>
        <v>4602</v>
      </c>
      <c r="BL166" s="17" t="s">
        <v>241</v>
      </c>
      <c r="BM166" s="189" t="s">
        <v>565</v>
      </c>
    </row>
    <row r="167" spans="1:65" s="1" customFormat="1" ht="19.5" x14ac:dyDescent="0.2">
      <c r="A167" s="34"/>
      <c r="B167" s="35"/>
      <c r="C167" s="36"/>
      <c r="D167" s="191" t="s">
        <v>160</v>
      </c>
      <c r="E167" s="36"/>
      <c r="F167" s="192" t="s">
        <v>256</v>
      </c>
      <c r="G167" s="36"/>
      <c r="H167" s="36"/>
      <c r="I167" s="193"/>
      <c r="J167" s="36"/>
      <c r="K167" s="36"/>
      <c r="L167" s="39"/>
      <c r="M167" s="194"/>
      <c r="N167" s="195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160</v>
      </c>
      <c r="AU167" s="17" t="s">
        <v>84</v>
      </c>
    </row>
    <row r="168" spans="1:65" s="1" customFormat="1" ht="11.25" x14ac:dyDescent="0.2">
      <c r="A168" s="34"/>
      <c r="B168" s="35"/>
      <c r="C168" s="36"/>
      <c r="D168" s="196" t="s">
        <v>162</v>
      </c>
      <c r="E168" s="36"/>
      <c r="F168" s="197" t="s">
        <v>257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162</v>
      </c>
      <c r="AU168" s="17" t="s">
        <v>84</v>
      </c>
    </row>
    <row r="169" spans="1:65" s="1" customFormat="1" ht="16.5" customHeight="1" x14ac:dyDescent="0.2">
      <c r="A169" s="34"/>
      <c r="B169" s="35"/>
      <c r="C169" s="209" t="s">
        <v>7</v>
      </c>
      <c r="D169" s="209" t="s">
        <v>259</v>
      </c>
      <c r="E169" s="210" t="s">
        <v>260</v>
      </c>
      <c r="F169" s="211" t="s">
        <v>261</v>
      </c>
      <c r="G169" s="212" t="s">
        <v>254</v>
      </c>
      <c r="H169" s="213">
        <v>60</v>
      </c>
      <c r="I169" s="214">
        <v>159.30000000000001</v>
      </c>
      <c r="J169" s="215">
        <f>ROUND(I169*H169,2)</f>
        <v>9558</v>
      </c>
      <c r="K169" s="211" t="s">
        <v>19</v>
      </c>
      <c r="L169" s="216"/>
      <c r="M169" s="217" t="s">
        <v>19</v>
      </c>
      <c r="N169" s="218" t="s">
        <v>45</v>
      </c>
      <c r="O169" s="64"/>
      <c r="P169" s="187">
        <f>O169*H169</f>
        <v>0</v>
      </c>
      <c r="Q169" s="187">
        <v>5.0000000000000002E-5</v>
      </c>
      <c r="R169" s="187">
        <f>Q169*H169</f>
        <v>3.0000000000000001E-3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262</v>
      </c>
      <c r="AT169" s="189" t="s">
        <v>259</v>
      </c>
      <c r="AU169" s="189" t="s">
        <v>84</v>
      </c>
      <c r="AY169" s="17" t="s">
        <v>152</v>
      </c>
      <c r="BE169" s="190">
        <f>IF(N169="základní",J169,0)</f>
        <v>0</v>
      </c>
      <c r="BF169" s="190">
        <f>IF(N169="snížená",J169,0)</f>
        <v>9558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84</v>
      </c>
      <c r="BK169" s="190">
        <f>ROUND(I169*H169,2)</f>
        <v>9558</v>
      </c>
      <c r="BL169" s="17" t="s">
        <v>241</v>
      </c>
      <c r="BM169" s="189" t="s">
        <v>566</v>
      </c>
    </row>
    <row r="170" spans="1:65" s="1" customFormat="1" ht="11.25" x14ac:dyDescent="0.2">
      <c r="A170" s="34"/>
      <c r="B170" s="35"/>
      <c r="C170" s="36"/>
      <c r="D170" s="191" t="s">
        <v>160</v>
      </c>
      <c r="E170" s="36"/>
      <c r="F170" s="192" t="s">
        <v>264</v>
      </c>
      <c r="G170" s="36"/>
      <c r="H170" s="36"/>
      <c r="I170" s="193"/>
      <c r="J170" s="36"/>
      <c r="K170" s="36"/>
      <c r="L170" s="39"/>
      <c r="M170" s="194"/>
      <c r="N170" s="195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160</v>
      </c>
      <c r="AU170" s="17" t="s">
        <v>84</v>
      </c>
    </row>
    <row r="171" spans="1:65" s="1" customFormat="1" ht="16.5" customHeight="1" x14ac:dyDescent="0.2">
      <c r="A171" s="34"/>
      <c r="B171" s="35"/>
      <c r="C171" s="178" t="s">
        <v>395</v>
      </c>
      <c r="D171" s="178" t="s">
        <v>154</v>
      </c>
      <c r="E171" s="179" t="s">
        <v>266</v>
      </c>
      <c r="F171" s="180" t="s">
        <v>267</v>
      </c>
      <c r="G171" s="181" t="s">
        <v>254</v>
      </c>
      <c r="H171" s="182">
        <v>120</v>
      </c>
      <c r="I171" s="183">
        <v>76.7</v>
      </c>
      <c r="J171" s="184">
        <f>ROUND(I171*H171,2)</f>
        <v>9204</v>
      </c>
      <c r="K171" s="180" t="s">
        <v>158</v>
      </c>
      <c r="L171" s="39"/>
      <c r="M171" s="185" t="s">
        <v>19</v>
      </c>
      <c r="N171" s="186" t="s">
        <v>45</v>
      </c>
      <c r="O171" s="64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241</v>
      </c>
      <c r="AT171" s="189" t="s">
        <v>154</v>
      </c>
      <c r="AU171" s="189" t="s">
        <v>84</v>
      </c>
      <c r="AY171" s="17" t="s">
        <v>152</v>
      </c>
      <c r="BE171" s="190">
        <f>IF(N171="základní",J171,0)</f>
        <v>0</v>
      </c>
      <c r="BF171" s="190">
        <f>IF(N171="snížená",J171,0)</f>
        <v>9204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84</v>
      </c>
      <c r="BK171" s="190">
        <f>ROUND(I171*H171,2)</f>
        <v>9204</v>
      </c>
      <c r="BL171" s="17" t="s">
        <v>241</v>
      </c>
      <c r="BM171" s="189" t="s">
        <v>567</v>
      </c>
    </row>
    <row r="172" spans="1:65" s="1" customFormat="1" ht="19.5" x14ac:dyDescent="0.2">
      <c r="A172" s="34"/>
      <c r="B172" s="35"/>
      <c r="C172" s="36"/>
      <c r="D172" s="191" t="s">
        <v>160</v>
      </c>
      <c r="E172" s="36"/>
      <c r="F172" s="192" t="s">
        <v>269</v>
      </c>
      <c r="G172" s="36"/>
      <c r="H172" s="36"/>
      <c r="I172" s="193"/>
      <c r="J172" s="36"/>
      <c r="K172" s="36"/>
      <c r="L172" s="39"/>
      <c r="M172" s="194"/>
      <c r="N172" s="19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160</v>
      </c>
      <c r="AU172" s="17" t="s">
        <v>84</v>
      </c>
    </row>
    <row r="173" spans="1:65" s="1" customFormat="1" ht="11.25" x14ac:dyDescent="0.2">
      <c r="A173" s="34"/>
      <c r="B173" s="35"/>
      <c r="C173" s="36"/>
      <c r="D173" s="196" t="s">
        <v>162</v>
      </c>
      <c r="E173" s="36"/>
      <c r="F173" s="197" t="s">
        <v>270</v>
      </c>
      <c r="G173" s="36"/>
      <c r="H173" s="36"/>
      <c r="I173" s="193"/>
      <c r="J173" s="36"/>
      <c r="K173" s="36"/>
      <c r="L173" s="39"/>
      <c r="M173" s="194"/>
      <c r="N173" s="195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162</v>
      </c>
      <c r="AU173" s="17" t="s">
        <v>84</v>
      </c>
    </row>
    <row r="174" spans="1:65" s="1" customFormat="1" ht="16.5" customHeight="1" x14ac:dyDescent="0.2">
      <c r="A174" s="34"/>
      <c r="B174" s="35"/>
      <c r="C174" s="209" t="s">
        <v>397</v>
      </c>
      <c r="D174" s="209" t="s">
        <v>259</v>
      </c>
      <c r="E174" s="210" t="s">
        <v>272</v>
      </c>
      <c r="F174" s="211" t="s">
        <v>273</v>
      </c>
      <c r="G174" s="212" t="s">
        <v>254</v>
      </c>
      <c r="H174" s="213">
        <v>60</v>
      </c>
      <c r="I174" s="214">
        <v>177</v>
      </c>
      <c r="J174" s="215">
        <f>ROUND(I174*H174,2)</f>
        <v>10620</v>
      </c>
      <c r="K174" s="211" t="s">
        <v>158</v>
      </c>
      <c r="L174" s="216"/>
      <c r="M174" s="217" t="s">
        <v>19</v>
      </c>
      <c r="N174" s="218" t="s">
        <v>45</v>
      </c>
      <c r="O174" s="64"/>
      <c r="P174" s="187">
        <f>O174*H174</f>
        <v>0</v>
      </c>
      <c r="Q174" s="187">
        <v>1E-4</v>
      </c>
      <c r="R174" s="187">
        <f>Q174*H174</f>
        <v>6.0000000000000001E-3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262</v>
      </c>
      <c r="AT174" s="189" t="s">
        <v>259</v>
      </c>
      <c r="AU174" s="189" t="s">
        <v>84</v>
      </c>
      <c r="AY174" s="17" t="s">
        <v>152</v>
      </c>
      <c r="BE174" s="190">
        <f>IF(N174="základní",J174,0)</f>
        <v>0</v>
      </c>
      <c r="BF174" s="190">
        <f>IF(N174="snížená",J174,0)</f>
        <v>10620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84</v>
      </c>
      <c r="BK174" s="190">
        <f>ROUND(I174*H174,2)</f>
        <v>10620</v>
      </c>
      <c r="BL174" s="17" t="s">
        <v>241</v>
      </c>
      <c r="BM174" s="189" t="s">
        <v>568</v>
      </c>
    </row>
    <row r="175" spans="1:65" s="1" customFormat="1" ht="11.25" x14ac:dyDescent="0.2">
      <c r="A175" s="34"/>
      <c r="B175" s="35"/>
      <c r="C175" s="36"/>
      <c r="D175" s="191" t="s">
        <v>160</v>
      </c>
      <c r="E175" s="36"/>
      <c r="F175" s="192" t="s">
        <v>273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160</v>
      </c>
      <c r="AU175" s="17" t="s">
        <v>84</v>
      </c>
    </row>
    <row r="176" spans="1:65" s="1" customFormat="1" ht="11.25" x14ac:dyDescent="0.2">
      <c r="A176" s="34"/>
      <c r="B176" s="35"/>
      <c r="C176" s="36"/>
      <c r="D176" s="196" t="s">
        <v>162</v>
      </c>
      <c r="E176" s="36"/>
      <c r="F176" s="197" t="s">
        <v>275</v>
      </c>
      <c r="G176" s="36"/>
      <c r="H176" s="36"/>
      <c r="I176" s="193"/>
      <c r="J176" s="36"/>
      <c r="K176" s="36"/>
      <c r="L176" s="39"/>
      <c r="M176" s="194"/>
      <c r="N176" s="19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162</v>
      </c>
      <c r="AU176" s="17" t="s">
        <v>84</v>
      </c>
    </row>
    <row r="177" spans="1:65" s="11" customFormat="1" ht="22.9" customHeight="1" x14ac:dyDescent="0.2">
      <c r="B177" s="162"/>
      <c r="C177" s="163"/>
      <c r="D177" s="164" t="s">
        <v>72</v>
      </c>
      <c r="E177" s="176" t="s">
        <v>399</v>
      </c>
      <c r="F177" s="176" t="s">
        <v>400</v>
      </c>
      <c r="G177" s="163"/>
      <c r="H177" s="163"/>
      <c r="I177" s="166"/>
      <c r="J177" s="177">
        <f>BK177</f>
        <v>33260.99</v>
      </c>
      <c r="K177" s="163"/>
      <c r="L177" s="168"/>
      <c r="M177" s="169"/>
      <c r="N177" s="170"/>
      <c r="O177" s="170"/>
      <c r="P177" s="171">
        <f>SUM(P178:P198)</f>
        <v>0</v>
      </c>
      <c r="Q177" s="170"/>
      <c r="R177" s="171">
        <f>SUM(R178:R198)</f>
        <v>0.75813599999999992</v>
      </c>
      <c r="S177" s="170"/>
      <c r="T177" s="172">
        <f>SUM(T178:T198)</f>
        <v>0</v>
      </c>
      <c r="AR177" s="173" t="s">
        <v>84</v>
      </c>
      <c r="AT177" s="174" t="s">
        <v>72</v>
      </c>
      <c r="AU177" s="174" t="s">
        <v>77</v>
      </c>
      <c r="AY177" s="173" t="s">
        <v>152</v>
      </c>
      <c r="BK177" s="175">
        <f>SUM(BK178:BK198)</f>
        <v>33260.99</v>
      </c>
    </row>
    <row r="178" spans="1:65" s="1" customFormat="1" ht="16.5" customHeight="1" x14ac:dyDescent="0.2">
      <c r="A178" s="34"/>
      <c r="B178" s="35"/>
      <c r="C178" s="178" t="s">
        <v>401</v>
      </c>
      <c r="D178" s="178" t="s">
        <v>154</v>
      </c>
      <c r="E178" s="179" t="s">
        <v>402</v>
      </c>
      <c r="F178" s="180" t="s">
        <v>403</v>
      </c>
      <c r="G178" s="181" t="s">
        <v>157</v>
      </c>
      <c r="H178" s="182">
        <v>26.2</v>
      </c>
      <c r="I178" s="183">
        <v>944</v>
      </c>
      <c r="J178" s="184">
        <f>ROUND(I178*H178,2)</f>
        <v>24732.799999999999</v>
      </c>
      <c r="K178" s="180" t="s">
        <v>158</v>
      </c>
      <c r="L178" s="39"/>
      <c r="M178" s="185" t="s">
        <v>19</v>
      </c>
      <c r="N178" s="186" t="s">
        <v>45</v>
      </c>
      <c r="O178" s="64"/>
      <c r="P178" s="187">
        <f>O178*H178</f>
        <v>0</v>
      </c>
      <c r="Q178" s="187">
        <v>2.6179999999999998E-2</v>
      </c>
      <c r="R178" s="187">
        <f>Q178*H178</f>
        <v>0.68591599999999997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241</v>
      </c>
      <c r="AT178" s="189" t="s">
        <v>154</v>
      </c>
      <c r="AU178" s="189" t="s">
        <v>84</v>
      </c>
      <c r="AY178" s="17" t="s">
        <v>152</v>
      </c>
      <c r="BE178" s="190">
        <f>IF(N178="základní",J178,0)</f>
        <v>0</v>
      </c>
      <c r="BF178" s="190">
        <f>IF(N178="snížená",J178,0)</f>
        <v>24732.799999999999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84</v>
      </c>
      <c r="BK178" s="190">
        <f>ROUND(I178*H178,2)</f>
        <v>24732.799999999999</v>
      </c>
      <c r="BL178" s="17" t="s">
        <v>241</v>
      </c>
      <c r="BM178" s="189" t="s">
        <v>569</v>
      </c>
    </row>
    <row r="179" spans="1:65" s="1" customFormat="1" ht="19.5" x14ac:dyDescent="0.2">
      <c r="A179" s="34"/>
      <c r="B179" s="35"/>
      <c r="C179" s="36"/>
      <c r="D179" s="191" t="s">
        <v>160</v>
      </c>
      <c r="E179" s="36"/>
      <c r="F179" s="192" t="s">
        <v>405</v>
      </c>
      <c r="G179" s="36"/>
      <c r="H179" s="36"/>
      <c r="I179" s="193"/>
      <c r="J179" s="36"/>
      <c r="K179" s="36"/>
      <c r="L179" s="39"/>
      <c r="M179" s="194"/>
      <c r="N179" s="19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160</v>
      </c>
      <c r="AU179" s="17" t="s">
        <v>84</v>
      </c>
    </row>
    <row r="180" spans="1:65" s="1" customFormat="1" ht="11.25" x14ac:dyDescent="0.2">
      <c r="A180" s="34"/>
      <c r="B180" s="35"/>
      <c r="C180" s="36"/>
      <c r="D180" s="196" t="s">
        <v>162</v>
      </c>
      <c r="E180" s="36"/>
      <c r="F180" s="197" t="s">
        <v>406</v>
      </c>
      <c r="G180" s="36"/>
      <c r="H180" s="36"/>
      <c r="I180" s="193"/>
      <c r="J180" s="36"/>
      <c r="K180" s="36"/>
      <c r="L180" s="39"/>
      <c r="M180" s="194"/>
      <c r="N180" s="195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162</v>
      </c>
      <c r="AU180" s="17" t="s">
        <v>84</v>
      </c>
    </row>
    <row r="181" spans="1:65" s="12" customFormat="1" ht="11.25" x14ac:dyDescent="0.2">
      <c r="B181" s="198"/>
      <c r="C181" s="199"/>
      <c r="D181" s="191" t="s">
        <v>164</v>
      </c>
      <c r="E181" s="200" t="s">
        <v>19</v>
      </c>
      <c r="F181" s="201" t="s">
        <v>407</v>
      </c>
      <c r="G181" s="199"/>
      <c r="H181" s="202">
        <v>26.2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164</v>
      </c>
      <c r="AU181" s="208" t="s">
        <v>84</v>
      </c>
      <c r="AV181" s="12" t="s">
        <v>84</v>
      </c>
      <c r="AW181" s="12" t="s">
        <v>35</v>
      </c>
      <c r="AX181" s="12" t="s">
        <v>77</v>
      </c>
      <c r="AY181" s="208" t="s">
        <v>152</v>
      </c>
    </row>
    <row r="182" spans="1:65" s="1" customFormat="1" ht="16.5" customHeight="1" x14ac:dyDescent="0.2">
      <c r="A182" s="34"/>
      <c r="B182" s="35"/>
      <c r="C182" s="178" t="s">
        <v>408</v>
      </c>
      <c r="D182" s="178" t="s">
        <v>154</v>
      </c>
      <c r="E182" s="179" t="s">
        <v>409</v>
      </c>
      <c r="F182" s="180" t="s">
        <v>410</v>
      </c>
      <c r="G182" s="181" t="s">
        <v>254</v>
      </c>
      <c r="H182" s="182">
        <v>2</v>
      </c>
      <c r="I182" s="183">
        <v>472</v>
      </c>
      <c r="J182" s="184">
        <f>ROUND(I182*H182,2)</f>
        <v>944</v>
      </c>
      <c r="K182" s="180" t="s">
        <v>158</v>
      </c>
      <c r="L182" s="39"/>
      <c r="M182" s="185" t="s">
        <v>19</v>
      </c>
      <c r="N182" s="186" t="s">
        <v>45</v>
      </c>
      <c r="O182" s="64"/>
      <c r="P182" s="187">
        <f>O182*H182</f>
        <v>0</v>
      </c>
      <c r="Q182" s="187">
        <v>2.2000000000000001E-4</v>
      </c>
      <c r="R182" s="187">
        <f>Q182*H182</f>
        <v>4.4000000000000002E-4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241</v>
      </c>
      <c r="AT182" s="189" t="s">
        <v>154</v>
      </c>
      <c r="AU182" s="189" t="s">
        <v>84</v>
      </c>
      <c r="AY182" s="17" t="s">
        <v>152</v>
      </c>
      <c r="BE182" s="190">
        <f>IF(N182="základní",J182,0)</f>
        <v>0</v>
      </c>
      <c r="BF182" s="190">
        <f>IF(N182="snížená",J182,0)</f>
        <v>944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944</v>
      </c>
      <c r="BL182" s="17" t="s">
        <v>241</v>
      </c>
      <c r="BM182" s="189" t="s">
        <v>570</v>
      </c>
    </row>
    <row r="183" spans="1:65" s="1" customFormat="1" ht="11.25" x14ac:dyDescent="0.2">
      <c r="A183" s="34"/>
      <c r="B183" s="35"/>
      <c r="C183" s="36"/>
      <c r="D183" s="191" t="s">
        <v>160</v>
      </c>
      <c r="E183" s="36"/>
      <c r="F183" s="192" t="s">
        <v>412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84</v>
      </c>
    </row>
    <row r="184" spans="1:65" s="1" customFormat="1" ht="11.25" x14ac:dyDescent="0.2">
      <c r="A184" s="34"/>
      <c r="B184" s="35"/>
      <c r="C184" s="36"/>
      <c r="D184" s="196" t="s">
        <v>162</v>
      </c>
      <c r="E184" s="36"/>
      <c r="F184" s="197" t="s">
        <v>413</v>
      </c>
      <c r="G184" s="36"/>
      <c r="H184" s="36"/>
      <c r="I184" s="193"/>
      <c r="J184" s="36"/>
      <c r="K184" s="36"/>
      <c r="L184" s="39"/>
      <c r="M184" s="194"/>
      <c r="N184" s="195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162</v>
      </c>
      <c r="AU184" s="17" t="s">
        <v>84</v>
      </c>
    </row>
    <row r="185" spans="1:65" s="12" customFormat="1" ht="11.25" x14ac:dyDescent="0.2">
      <c r="B185" s="198"/>
      <c r="C185" s="199"/>
      <c r="D185" s="191" t="s">
        <v>164</v>
      </c>
      <c r="E185" s="200" t="s">
        <v>19</v>
      </c>
      <c r="F185" s="201" t="s">
        <v>84</v>
      </c>
      <c r="G185" s="199"/>
      <c r="H185" s="202">
        <v>2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164</v>
      </c>
      <c r="AU185" s="208" t="s">
        <v>84</v>
      </c>
      <c r="AV185" s="12" t="s">
        <v>84</v>
      </c>
      <c r="AW185" s="12" t="s">
        <v>35</v>
      </c>
      <c r="AX185" s="12" t="s">
        <v>77</v>
      </c>
      <c r="AY185" s="208" t="s">
        <v>152</v>
      </c>
    </row>
    <row r="186" spans="1:65" s="1" customFormat="1" ht="21.75" customHeight="1" x14ac:dyDescent="0.2">
      <c r="A186" s="34"/>
      <c r="B186" s="35"/>
      <c r="C186" s="209" t="s">
        <v>414</v>
      </c>
      <c r="D186" s="209" t="s">
        <v>259</v>
      </c>
      <c r="E186" s="210" t="s">
        <v>415</v>
      </c>
      <c r="F186" s="211" t="s">
        <v>416</v>
      </c>
      <c r="G186" s="212" t="s">
        <v>254</v>
      </c>
      <c r="H186" s="213">
        <v>2</v>
      </c>
      <c r="I186" s="214">
        <v>2242</v>
      </c>
      <c r="J186" s="215">
        <f>ROUND(I186*H186,2)</f>
        <v>4484</v>
      </c>
      <c r="K186" s="211" t="s">
        <v>158</v>
      </c>
      <c r="L186" s="216"/>
      <c r="M186" s="217" t="s">
        <v>19</v>
      </c>
      <c r="N186" s="218" t="s">
        <v>45</v>
      </c>
      <c r="O186" s="64"/>
      <c r="P186" s="187">
        <f>O186*H186</f>
        <v>0</v>
      </c>
      <c r="Q186" s="187">
        <v>1.521E-2</v>
      </c>
      <c r="R186" s="187">
        <f>Q186*H186</f>
        <v>3.0419999999999999E-2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262</v>
      </c>
      <c r="AT186" s="189" t="s">
        <v>259</v>
      </c>
      <c r="AU186" s="189" t="s">
        <v>84</v>
      </c>
      <c r="AY186" s="17" t="s">
        <v>152</v>
      </c>
      <c r="BE186" s="190">
        <f>IF(N186="základní",J186,0)</f>
        <v>0</v>
      </c>
      <c r="BF186" s="190">
        <f>IF(N186="snížená",J186,0)</f>
        <v>4484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84</v>
      </c>
      <c r="BK186" s="190">
        <f>ROUND(I186*H186,2)</f>
        <v>4484</v>
      </c>
      <c r="BL186" s="17" t="s">
        <v>241</v>
      </c>
      <c r="BM186" s="189" t="s">
        <v>571</v>
      </c>
    </row>
    <row r="187" spans="1:65" s="1" customFormat="1" ht="11.25" x14ac:dyDescent="0.2">
      <c r="A187" s="34"/>
      <c r="B187" s="35"/>
      <c r="C187" s="36"/>
      <c r="D187" s="191" t="s">
        <v>160</v>
      </c>
      <c r="E187" s="36"/>
      <c r="F187" s="192" t="s">
        <v>416</v>
      </c>
      <c r="G187" s="36"/>
      <c r="H187" s="36"/>
      <c r="I187" s="193"/>
      <c r="J187" s="36"/>
      <c r="K187" s="36"/>
      <c r="L187" s="39"/>
      <c r="M187" s="194"/>
      <c r="N187" s="195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160</v>
      </c>
      <c r="AU187" s="17" t="s">
        <v>84</v>
      </c>
    </row>
    <row r="188" spans="1:65" s="1" customFormat="1" ht="11.25" x14ac:dyDescent="0.2">
      <c r="A188" s="34"/>
      <c r="B188" s="35"/>
      <c r="C188" s="36"/>
      <c r="D188" s="196" t="s">
        <v>162</v>
      </c>
      <c r="E188" s="36"/>
      <c r="F188" s="197" t="s">
        <v>418</v>
      </c>
      <c r="G188" s="36"/>
      <c r="H188" s="36"/>
      <c r="I188" s="193"/>
      <c r="J188" s="36"/>
      <c r="K188" s="36"/>
      <c r="L188" s="39"/>
      <c r="M188" s="194"/>
      <c r="N188" s="19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162</v>
      </c>
      <c r="AU188" s="17" t="s">
        <v>84</v>
      </c>
    </row>
    <row r="189" spans="1:65" s="1" customFormat="1" ht="16.5" customHeight="1" x14ac:dyDescent="0.2">
      <c r="A189" s="34"/>
      <c r="B189" s="35"/>
      <c r="C189" s="178" t="s">
        <v>419</v>
      </c>
      <c r="D189" s="178" t="s">
        <v>154</v>
      </c>
      <c r="E189" s="179" t="s">
        <v>420</v>
      </c>
      <c r="F189" s="180" t="s">
        <v>421</v>
      </c>
      <c r="G189" s="181" t="s">
        <v>254</v>
      </c>
      <c r="H189" s="182">
        <v>2</v>
      </c>
      <c r="I189" s="183">
        <v>944</v>
      </c>
      <c r="J189" s="184">
        <f>ROUND(I189*H189,2)</f>
        <v>1888</v>
      </c>
      <c r="K189" s="180" t="s">
        <v>158</v>
      </c>
      <c r="L189" s="39"/>
      <c r="M189" s="185" t="s">
        <v>19</v>
      </c>
      <c r="N189" s="186" t="s">
        <v>45</v>
      </c>
      <c r="O189" s="64"/>
      <c r="P189" s="187">
        <f>O189*H189</f>
        <v>0</v>
      </c>
      <c r="Q189" s="187">
        <v>2.068E-2</v>
      </c>
      <c r="R189" s="187">
        <f>Q189*H189</f>
        <v>4.1360000000000001E-2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241</v>
      </c>
      <c r="AT189" s="189" t="s">
        <v>154</v>
      </c>
      <c r="AU189" s="189" t="s">
        <v>84</v>
      </c>
      <c r="AY189" s="17" t="s">
        <v>152</v>
      </c>
      <c r="BE189" s="190">
        <f>IF(N189="základní",J189,0)</f>
        <v>0</v>
      </c>
      <c r="BF189" s="190">
        <f>IF(N189="snížená",J189,0)</f>
        <v>1888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84</v>
      </c>
      <c r="BK189" s="190">
        <f>ROUND(I189*H189,2)</f>
        <v>1888</v>
      </c>
      <c r="BL189" s="17" t="s">
        <v>241</v>
      </c>
      <c r="BM189" s="189" t="s">
        <v>572</v>
      </c>
    </row>
    <row r="190" spans="1:65" s="1" customFormat="1" ht="19.5" x14ac:dyDescent="0.2">
      <c r="A190" s="34"/>
      <c r="B190" s="35"/>
      <c r="C190" s="36"/>
      <c r="D190" s="191" t="s">
        <v>160</v>
      </c>
      <c r="E190" s="36"/>
      <c r="F190" s="192" t="s">
        <v>423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160</v>
      </c>
      <c r="AU190" s="17" t="s">
        <v>84</v>
      </c>
    </row>
    <row r="191" spans="1:65" s="1" customFormat="1" ht="11.25" x14ac:dyDescent="0.2">
      <c r="A191" s="34"/>
      <c r="B191" s="35"/>
      <c r="C191" s="36"/>
      <c r="D191" s="196" t="s">
        <v>162</v>
      </c>
      <c r="E191" s="36"/>
      <c r="F191" s="197" t="s">
        <v>424</v>
      </c>
      <c r="G191" s="36"/>
      <c r="H191" s="36"/>
      <c r="I191" s="193"/>
      <c r="J191" s="36"/>
      <c r="K191" s="36"/>
      <c r="L191" s="39"/>
      <c r="M191" s="194"/>
      <c r="N191" s="195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162</v>
      </c>
      <c r="AU191" s="17" t="s">
        <v>84</v>
      </c>
    </row>
    <row r="192" spans="1:65" s="12" customFormat="1" ht="11.25" x14ac:dyDescent="0.2">
      <c r="B192" s="198"/>
      <c r="C192" s="199"/>
      <c r="D192" s="191" t="s">
        <v>164</v>
      </c>
      <c r="E192" s="200" t="s">
        <v>19</v>
      </c>
      <c r="F192" s="201" t="s">
        <v>84</v>
      </c>
      <c r="G192" s="199"/>
      <c r="H192" s="202">
        <v>2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164</v>
      </c>
      <c r="AU192" s="208" t="s">
        <v>84</v>
      </c>
      <c r="AV192" s="12" t="s">
        <v>84</v>
      </c>
      <c r="AW192" s="12" t="s">
        <v>35</v>
      </c>
      <c r="AX192" s="12" t="s">
        <v>77</v>
      </c>
      <c r="AY192" s="208" t="s">
        <v>152</v>
      </c>
    </row>
    <row r="193" spans="1:65" s="1" customFormat="1" ht="16.5" customHeight="1" x14ac:dyDescent="0.2">
      <c r="A193" s="34"/>
      <c r="B193" s="35"/>
      <c r="C193" s="178" t="s">
        <v>425</v>
      </c>
      <c r="D193" s="178" t="s">
        <v>154</v>
      </c>
      <c r="E193" s="179" t="s">
        <v>426</v>
      </c>
      <c r="F193" s="180" t="s">
        <v>427</v>
      </c>
      <c r="G193" s="181" t="s">
        <v>206</v>
      </c>
      <c r="H193" s="182">
        <v>0.75814000000000004</v>
      </c>
      <c r="I193" s="183">
        <v>1028.96</v>
      </c>
      <c r="J193" s="184">
        <f>ROUND(I193*H193,2)</f>
        <v>780.1</v>
      </c>
      <c r="K193" s="180" t="s">
        <v>158</v>
      </c>
      <c r="L193" s="39"/>
      <c r="M193" s="185" t="s">
        <v>19</v>
      </c>
      <c r="N193" s="186" t="s">
        <v>45</v>
      </c>
      <c r="O193" s="64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241</v>
      </c>
      <c r="AT193" s="189" t="s">
        <v>154</v>
      </c>
      <c r="AU193" s="189" t="s">
        <v>84</v>
      </c>
      <c r="AY193" s="17" t="s">
        <v>152</v>
      </c>
      <c r="BE193" s="190">
        <f>IF(N193="základní",J193,0)</f>
        <v>0</v>
      </c>
      <c r="BF193" s="190">
        <f>IF(N193="snížená",J193,0)</f>
        <v>780.1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84</v>
      </c>
      <c r="BK193" s="190">
        <f>ROUND(I193*H193,2)</f>
        <v>780.1</v>
      </c>
      <c r="BL193" s="17" t="s">
        <v>241</v>
      </c>
      <c r="BM193" s="189" t="s">
        <v>573</v>
      </c>
    </row>
    <row r="194" spans="1:65" s="1" customFormat="1" ht="19.5" x14ac:dyDescent="0.2">
      <c r="A194" s="34"/>
      <c r="B194" s="35"/>
      <c r="C194" s="36"/>
      <c r="D194" s="191" t="s">
        <v>160</v>
      </c>
      <c r="E194" s="36"/>
      <c r="F194" s="192" t="s">
        <v>429</v>
      </c>
      <c r="G194" s="36"/>
      <c r="H194" s="36"/>
      <c r="I194" s="193"/>
      <c r="J194" s="36"/>
      <c r="K194" s="36"/>
      <c r="L194" s="39"/>
      <c r="M194" s="194"/>
      <c r="N194" s="19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160</v>
      </c>
      <c r="AU194" s="17" t="s">
        <v>84</v>
      </c>
    </row>
    <row r="195" spans="1:65" s="1" customFormat="1" ht="11.25" x14ac:dyDescent="0.2">
      <c r="A195" s="34"/>
      <c r="B195" s="35"/>
      <c r="C195" s="36"/>
      <c r="D195" s="196" t="s">
        <v>162</v>
      </c>
      <c r="E195" s="36"/>
      <c r="F195" s="197" t="s">
        <v>430</v>
      </c>
      <c r="G195" s="36"/>
      <c r="H195" s="36"/>
      <c r="I195" s="193"/>
      <c r="J195" s="36"/>
      <c r="K195" s="36"/>
      <c r="L195" s="39"/>
      <c r="M195" s="194"/>
      <c r="N195" s="195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162</v>
      </c>
      <c r="AU195" s="17" t="s">
        <v>84</v>
      </c>
    </row>
    <row r="196" spans="1:65" s="1" customFormat="1" ht="16.5" customHeight="1" x14ac:dyDescent="0.2">
      <c r="A196" s="34"/>
      <c r="B196" s="35"/>
      <c r="C196" s="178" t="s">
        <v>431</v>
      </c>
      <c r="D196" s="178" t="s">
        <v>154</v>
      </c>
      <c r="E196" s="179" t="s">
        <v>432</v>
      </c>
      <c r="F196" s="180" t="s">
        <v>433</v>
      </c>
      <c r="G196" s="181" t="s">
        <v>206</v>
      </c>
      <c r="H196" s="182">
        <v>0.75814000000000004</v>
      </c>
      <c r="I196" s="183">
        <v>569.94000000000005</v>
      </c>
      <c r="J196" s="184">
        <f>ROUND(I196*H196,2)</f>
        <v>432.09</v>
      </c>
      <c r="K196" s="180" t="s">
        <v>158</v>
      </c>
      <c r="L196" s="39"/>
      <c r="M196" s="185" t="s">
        <v>19</v>
      </c>
      <c r="N196" s="186" t="s">
        <v>45</v>
      </c>
      <c r="O196" s="64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241</v>
      </c>
      <c r="AT196" s="189" t="s">
        <v>154</v>
      </c>
      <c r="AU196" s="189" t="s">
        <v>84</v>
      </c>
      <c r="AY196" s="17" t="s">
        <v>152</v>
      </c>
      <c r="BE196" s="190">
        <f>IF(N196="základní",J196,0)</f>
        <v>0</v>
      </c>
      <c r="BF196" s="190">
        <f>IF(N196="snížená",J196,0)</f>
        <v>432.09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84</v>
      </c>
      <c r="BK196" s="190">
        <f>ROUND(I196*H196,2)</f>
        <v>432.09</v>
      </c>
      <c r="BL196" s="17" t="s">
        <v>241</v>
      </c>
      <c r="BM196" s="189" t="s">
        <v>574</v>
      </c>
    </row>
    <row r="197" spans="1:65" s="1" customFormat="1" ht="19.5" x14ac:dyDescent="0.2">
      <c r="A197" s="34"/>
      <c r="B197" s="35"/>
      <c r="C197" s="36"/>
      <c r="D197" s="191" t="s">
        <v>160</v>
      </c>
      <c r="E197" s="36"/>
      <c r="F197" s="192" t="s">
        <v>435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160</v>
      </c>
      <c r="AU197" s="17" t="s">
        <v>84</v>
      </c>
    </row>
    <row r="198" spans="1:65" s="1" customFormat="1" ht="11.25" x14ac:dyDescent="0.2">
      <c r="A198" s="34"/>
      <c r="B198" s="35"/>
      <c r="C198" s="36"/>
      <c r="D198" s="196" t="s">
        <v>162</v>
      </c>
      <c r="E198" s="36"/>
      <c r="F198" s="197" t="s">
        <v>436</v>
      </c>
      <c r="G198" s="36"/>
      <c r="H198" s="36"/>
      <c r="I198" s="193"/>
      <c r="J198" s="36"/>
      <c r="K198" s="36"/>
      <c r="L198" s="39"/>
      <c r="M198" s="194"/>
      <c r="N198" s="195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162</v>
      </c>
      <c r="AU198" s="17" t="s">
        <v>84</v>
      </c>
    </row>
    <row r="199" spans="1:65" s="11" customFormat="1" ht="22.9" customHeight="1" x14ac:dyDescent="0.2">
      <c r="B199" s="162"/>
      <c r="C199" s="163"/>
      <c r="D199" s="164" t="s">
        <v>72</v>
      </c>
      <c r="E199" s="176" t="s">
        <v>437</v>
      </c>
      <c r="F199" s="176" t="s">
        <v>438</v>
      </c>
      <c r="G199" s="163"/>
      <c r="H199" s="163"/>
      <c r="I199" s="166"/>
      <c r="J199" s="177">
        <f>BK199</f>
        <v>34619.43</v>
      </c>
      <c r="K199" s="163"/>
      <c r="L199" s="168"/>
      <c r="M199" s="169"/>
      <c r="N199" s="170"/>
      <c r="O199" s="170"/>
      <c r="P199" s="171">
        <f>SUM(P200:P224)</f>
        <v>0</v>
      </c>
      <c r="Q199" s="170"/>
      <c r="R199" s="171">
        <f>SUM(R200:R224)</f>
        <v>3.8519999999999999E-2</v>
      </c>
      <c r="S199" s="170"/>
      <c r="T199" s="172">
        <f>SUM(T200:T224)</f>
        <v>1.4605110000000001</v>
      </c>
      <c r="AR199" s="173" t="s">
        <v>84</v>
      </c>
      <c r="AT199" s="174" t="s">
        <v>72</v>
      </c>
      <c r="AU199" s="174" t="s">
        <v>77</v>
      </c>
      <c r="AY199" s="173" t="s">
        <v>152</v>
      </c>
      <c r="BK199" s="175">
        <f>SUM(BK200:BK224)</f>
        <v>34619.43</v>
      </c>
    </row>
    <row r="200" spans="1:65" s="1" customFormat="1" ht="16.5" customHeight="1" x14ac:dyDescent="0.2">
      <c r="A200" s="34"/>
      <c r="B200" s="35"/>
      <c r="C200" s="178" t="s">
        <v>262</v>
      </c>
      <c r="D200" s="178" t="s">
        <v>154</v>
      </c>
      <c r="E200" s="179" t="s">
        <v>439</v>
      </c>
      <c r="F200" s="180" t="s">
        <v>440</v>
      </c>
      <c r="G200" s="181" t="s">
        <v>157</v>
      </c>
      <c r="H200" s="182">
        <v>76.95</v>
      </c>
      <c r="I200" s="183">
        <v>141.6</v>
      </c>
      <c r="J200" s="184">
        <f>ROUND(I200*H200,2)</f>
        <v>10896.12</v>
      </c>
      <c r="K200" s="180" t="s">
        <v>158</v>
      </c>
      <c r="L200" s="39"/>
      <c r="M200" s="185" t="s">
        <v>19</v>
      </c>
      <c r="N200" s="186" t="s">
        <v>45</v>
      </c>
      <c r="O200" s="64"/>
      <c r="P200" s="187">
        <f>O200*H200</f>
        <v>0</v>
      </c>
      <c r="Q200" s="187">
        <v>0</v>
      </c>
      <c r="R200" s="187">
        <f>Q200*H200</f>
        <v>0</v>
      </c>
      <c r="S200" s="187">
        <v>1.098E-2</v>
      </c>
      <c r="T200" s="188">
        <f>S200*H200</f>
        <v>0.84491100000000008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241</v>
      </c>
      <c r="AT200" s="189" t="s">
        <v>154</v>
      </c>
      <c r="AU200" s="189" t="s">
        <v>84</v>
      </c>
      <c r="AY200" s="17" t="s">
        <v>152</v>
      </c>
      <c r="BE200" s="190">
        <f>IF(N200="základní",J200,0)</f>
        <v>0</v>
      </c>
      <c r="BF200" s="190">
        <f>IF(N200="snížená",J200,0)</f>
        <v>10896.12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7" t="s">
        <v>84</v>
      </c>
      <c r="BK200" s="190">
        <f>ROUND(I200*H200,2)</f>
        <v>10896.12</v>
      </c>
      <c r="BL200" s="17" t="s">
        <v>241</v>
      </c>
      <c r="BM200" s="189" t="s">
        <v>575</v>
      </c>
    </row>
    <row r="201" spans="1:65" s="1" customFormat="1" ht="11.25" x14ac:dyDescent="0.2">
      <c r="A201" s="34"/>
      <c r="B201" s="35"/>
      <c r="C201" s="36"/>
      <c r="D201" s="191" t="s">
        <v>160</v>
      </c>
      <c r="E201" s="36"/>
      <c r="F201" s="192" t="s">
        <v>442</v>
      </c>
      <c r="G201" s="36"/>
      <c r="H201" s="36"/>
      <c r="I201" s="193"/>
      <c r="J201" s="36"/>
      <c r="K201" s="36"/>
      <c r="L201" s="39"/>
      <c r="M201" s="194"/>
      <c r="N201" s="195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160</v>
      </c>
      <c r="AU201" s="17" t="s">
        <v>84</v>
      </c>
    </row>
    <row r="202" spans="1:65" s="1" customFormat="1" ht="11.25" x14ac:dyDescent="0.2">
      <c r="A202" s="34"/>
      <c r="B202" s="35"/>
      <c r="C202" s="36"/>
      <c r="D202" s="196" t="s">
        <v>162</v>
      </c>
      <c r="E202" s="36"/>
      <c r="F202" s="197" t="s">
        <v>443</v>
      </c>
      <c r="G202" s="36"/>
      <c r="H202" s="36"/>
      <c r="I202" s="193"/>
      <c r="J202" s="36"/>
      <c r="K202" s="36"/>
      <c r="L202" s="39"/>
      <c r="M202" s="194"/>
      <c r="N202" s="195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162</v>
      </c>
      <c r="AU202" s="17" t="s">
        <v>84</v>
      </c>
    </row>
    <row r="203" spans="1:65" s="12" customFormat="1" ht="11.25" x14ac:dyDescent="0.2">
      <c r="B203" s="198"/>
      <c r="C203" s="199"/>
      <c r="D203" s="191" t="s">
        <v>164</v>
      </c>
      <c r="E203" s="200" t="s">
        <v>19</v>
      </c>
      <c r="F203" s="201" t="s">
        <v>444</v>
      </c>
      <c r="G203" s="199"/>
      <c r="H203" s="202">
        <v>76.95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164</v>
      </c>
      <c r="AU203" s="208" t="s">
        <v>84</v>
      </c>
      <c r="AV203" s="12" t="s">
        <v>84</v>
      </c>
      <c r="AW203" s="12" t="s">
        <v>35</v>
      </c>
      <c r="AX203" s="12" t="s">
        <v>77</v>
      </c>
      <c r="AY203" s="208" t="s">
        <v>152</v>
      </c>
    </row>
    <row r="204" spans="1:65" s="1" customFormat="1" ht="16.5" customHeight="1" x14ac:dyDescent="0.2">
      <c r="A204" s="34"/>
      <c r="B204" s="35"/>
      <c r="C204" s="178" t="s">
        <v>445</v>
      </c>
      <c r="D204" s="178" t="s">
        <v>154</v>
      </c>
      <c r="E204" s="179" t="s">
        <v>446</v>
      </c>
      <c r="F204" s="180" t="s">
        <v>447</v>
      </c>
      <c r="G204" s="181" t="s">
        <v>157</v>
      </c>
      <c r="H204" s="182">
        <v>76.95</v>
      </c>
      <c r="I204" s="183">
        <v>37.17</v>
      </c>
      <c r="J204" s="184">
        <f>ROUND(I204*H204,2)</f>
        <v>2860.23</v>
      </c>
      <c r="K204" s="180" t="s">
        <v>158</v>
      </c>
      <c r="L204" s="39"/>
      <c r="M204" s="185" t="s">
        <v>19</v>
      </c>
      <c r="N204" s="186" t="s">
        <v>45</v>
      </c>
      <c r="O204" s="64"/>
      <c r="P204" s="187">
        <f>O204*H204</f>
        <v>0</v>
      </c>
      <c r="Q204" s="187">
        <v>0</v>
      </c>
      <c r="R204" s="187">
        <f>Q204*H204</f>
        <v>0</v>
      </c>
      <c r="S204" s="187">
        <v>8.0000000000000002E-3</v>
      </c>
      <c r="T204" s="188">
        <f>S204*H204</f>
        <v>0.61560000000000004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241</v>
      </c>
      <c r="AT204" s="189" t="s">
        <v>154</v>
      </c>
      <c r="AU204" s="189" t="s">
        <v>84</v>
      </c>
      <c r="AY204" s="17" t="s">
        <v>152</v>
      </c>
      <c r="BE204" s="190">
        <f>IF(N204="základní",J204,0)</f>
        <v>0</v>
      </c>
      <c r="BF204" s="190">
        <f>IF(N204="snížená",J204,0)</f>
        <v>2860.23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84</v>
      </c>
      <c r="BK204" s="190">
        <f>ROUND(I204*H204,2)</f>
        <v>2860.23</v>
      </c>
      <c r="BL204" s="17" t="s">
        <v>241</v>
      </c>
      <c r="BM204" s="189" t="s">
        <v>576</v>
      </c>
    </row>
    <row r="205" spans="1:65" s="1" customFormat="1" ht="11.25" x14ac:dyDescent="0.2">
      <c r="A205" s="34"/>
      <c r="B205" s="35"/>
      <c r="C205" s="36"/>
      <c r="D205" s="191" t="s">
        <v>160</v>
      </c>
      <c r="E205" s="36"/>
      <c r="F205" s="192" t="s">
        <v>449</v>
      </c>
      <c r="G205" s="36"/>
      <c r="H205" s="36"/>
      <c r="I205" s="193"/>
      <c r="J205" s="36"/>
      <c r="K205" s="36"/>
      <c r="L205" s="39"/>
      <c r="M205" s="194"/>
      <c r="N205" s="195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160</v>
      </c>
      <c r="AU205" s="17" t="s">
        <v>84</v>
      </c>
    </row>
    <row r="206" spans="1:65" s="1" customFormat="1" ht="11.25" x14ac:dyDescent="0.2">
      <c r="A206" s="34"/>
      <c r="B206" s="35"/>
      <c r="C206" s="36"/>
      <c r="D206" s="196" t="s">
        <v>162</v>
      </c>
      <c r="E206" s="36"/>
      <c r="F206" s="197" t="s">
        <v>450</v>
      </c>
      <c r="G206" s="36"/>
      <c r="H206" s="36"/>
      <c r="I206" s="193"/>
      <c r="J206" s="36"/>
      <c r="K206" s="36"/>
      <c r="L206" s="39"/>
      <c r="M206" s="194"/>
      <c r="N206" s="195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162</v>
      </c>
      <c r="AU206" s="17" t="s">
        <v>84</v>
      </c>
    </row>
    <row r="207" spans="1:65" s="12" customFormat="1" ht="11.25" x14ac:dyDescent="0.2">
      <c r="B207" s="198"/>
      <c r="C207" s="199"/>
      <c r="D207" s="191" t="s">
        <v>164</v>
      </c>
      <c r="E207" s="200" t="s">
        <v>19</v>
      </c>
      <c r="F207" s="201" t="s">
        <v>444</v>
      </c>
      <c r="G207" s="199"/>
      <c r="H207" s="202">
        <v>76.95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164</v>
      </c>
      <c r="AU207" s="208" t="s">
        <v>84</v>
      </c>
      <c r="AV207" s="12" t="s">
        <v>84</v>
      </c>
      <c r="AW207" s="12" t="s">
        <v>35</v>
      </c>
      <c r="AX207" s="12" t="s">
        <v>77</v>
      </c>
      <c r="AY207" s="208" t="s">
        <v>152</v>
      </c>
    </row>
    <row r="208" spans="1:65" s="1" customFormat="1" ht="16.5" customHeight="1" x14ac:dyDescent="0.2">
      <c r="A208" s="34"/>
      <c r="B208" s="35"/>
      <c r="C208" s="178" t="s">
        <v>451</v>
      </c>
      <c r="D208" s="178" t="s">
        <v>154</v>
      </c>
      <c r="E208" s="179" t="s">
        <v>452</v>
      </c>
      <c r="F208" s="180" t="s">
        <v>453</v>
      </c>
      <c r="G208" s="181" t="s">
        <v>254</v>
      </c>
      <c r="H208" s="182">
        <v>5</v>
      </c>
      <c r="I208" s="183">
        <v>739.86</v>
      </c>
      <c r="J208" s="184">
        <f>ROUND(I208*H208,2)</f>
        <v>3699.3</v>
      </c>
      <c r="K208" s="180" t="s">
        <v>19</v>
      </c>
      <c r="L208" s="39"/>
      <c r="M208" s="185" t="s">
        <v>19</v>
      </c>
      <c r="N208" s="186" t="s">
        <v>45</v>
      </c>
      <c r="O208" s="64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241</v>
      </c>
      <c r="AT208" s="189" t="s">
        <v>154</v>
      </c>
      <c r="AU208" s="189" t="s">
        <v>84</v>
      </c>
      <c r="AY208" s="17" t="s">
        <v>152</v>
      </c>
      <c r="BE208" s="190">
        <f>IF(N208="základní",J208,0)</f>
        <v>0</v>
      </c>
      <c r="BF208" s="190">
        <f>IF(N208="snížená",J208,0)</f>
        <v>3699.3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7" t="s">
        <v>84</v>
      </c>
      <c r="BK208" s="190">
        <f>ROUND(I208*H208,2)</f>
        <v>3699.3</v>
      </c>
      <c r="BL208" s="17" t="s">
        <v>241</v>
      </c>
      <c r="BM208" s="189" t="s">
        <v>577</v>
      </c>
    </row>
    <row r="209" spans="1:65" s="1" customFormat="1" ht="19.5" x14ac:dyDescent="0.2">
      <c r="A209" s="34"/>
      <c r="B209" s="35"/>
      <c r="C209" s="36"/>
      <c r="D209" s="191" t="s">
        <v>160</v>
      </c>
      <c r="E209" s="36"/>
      <c r="F209" s="192" t="s">
        <v>455</v>
      </c>
      <c r="G209" s="36"/>
      <c r="H209" s="36"/>
      <c r="I209" s="193"/>
      <c r="J209" s="36"/>
      <c r="K209" s="36"/>
      <c r="L209" s="39"/>
      <c r="M209" s="194"/>
      <c r="N209" s="195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160</v>
      </c>
      <c r="AU209" s="17" t="s">
        <v>84</v>
      </c>
    </row>
    <row r="210" spans="1:65" s="1" customFormat="1" ht="16.5" customHeight="1" x14ac:dyDescent="0.2">
      <c r="A210" s="34"/>
      <c r="B210" s="35"/>
      <c r="C210" s="178" t="s">
        <v>456</v>
      </c>
      <c r="D210" s="178" t="s">
        <v>154</v>
      </c>
      <c r="E210" s="179" t="s">
        <v>457</v>
      </c>
      <c r="F210" s="180" t="s">
        <v>458</v>
      </c>
      <c r="G210" s="181" t="s">
        <v>254</v>
      </c>
      <c r="H210" s="182">
        <v>2</v>
      </c>
      <c r="I210" s="183">
        <v>542.79999999999995</v>
      </c>
      <c r="J210" s="184">
        <f>ROUND(I210*H210,2)</f>
        <v>1085.5999999999999</v>
      </c>
      <c r="K210" s="180" t="s">
        <v>158</v>
      </c>
      <c r="L210" s="39"/>
      <c r="M210" s="185" t="s">
        <v>19</v>
      </c>
      <c r="N210" s="186" t="s">
        <v>45</v>
      </c>
      <c r="O210" s="64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241</v>
      </c>
      <c r="AT210" s="189" t="s">
        <v>154</v>
      </c>
      <c r="AU210" s="189" t="s">
        <v>84</v>
      </c>
      <c r="AY210" s="17" t="s">
        <v>152</v>
      </c>
      <c r="BE210" s="190">
        <f>IF(N210="základní",J210,0)</f>
        <v>0</v>
      </c>
      <c r="BF210" s="190">
        <f>IF(N210="snížená",J210,0)</f>
        <v>1085.5999999999999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84</v>
      </c>
      <c r="BK210" s="190">
        <f>ROUND(I210*H210,2)</f>
        <v>1085.5999999999999</v>
      </c>
      <c r="BL210" s="17" t="s">
        <v>241</v>
      </c>
      <c r="BM210" s="189" t="s">
        <v>578</v>
      </c>
    </row>
    <row r="211" spans="1:65" s="1" customFormat="1" ht="19.5" x14ac:dyDescent="0.2">
      <c r="A211" s="34"/>
      <c r="B211" s="35"/>
      <c r="C211" s="36"/>
      <c r="D211" s="191" t="s">
        <v>160</v>
      </c>
      <c r="E211" s="36"/>
      <c r="F211" s="192" t="s">
        <v>460</v>
      </c>
      <c r="G211" s="36"/>
      <c r="H211" s="36"/>
      <c r="I211" s="193"/>
      <c r="J211" s="36"/>
      <c r="K211" s="36"/>
      <c r="L211" s="39"/>
      <c r="M211" s="194"/>
      <c r="N211" s="19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160</v>
      </c>
      <c r="AU211" s="17" t="s">
        <v>84</v>
      </c>
    </row>
    <row r="212" spans="1:65" s="1" customFormat="1" ht="11.25" x14ac:dyDescent="0.2">
      <c r="A212" s="34"/>
      <c r="B212" s="35"/>
      <c r="C212" s="36"/>
      <c r="D212" s="196" t="s">
        <v>162</v>
      </c>
      <c r="E212" s="36"/>
      <c r="F212" s="197" t="s">
        <v>461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162</v>
      </c>
      <c r="AU212" s="17" t="s">
        <v>84</v>
      </c>
    </row>
    <row r="213" spans="1:65" s="1" customFormat="1" ht="16.5" customHeight="1" x14ac:dyDescent="0.2">
      <c r="A213" s="34"/>
      <c r="B213" s="35"/>
      <c r="C213" s="209" t="s">
        <v>462</v>
      </c>
      <c r="D213" s="209" t="s">
        <v>259</v>
      </c>
      <c r="E213" s="210" t="s">
        <v>463</v>
      </c>
      <c r="F213" s="211" t="s">
        <v>464</v>
      </c>
      <c r="G213" s="212" t="s">
        <v>157</v>
      </c>
      <c r="H213" s="213">
        <v>2</v>
      </c>
      <c r="I213" s="214">
        <v>1298</v>
      </c>
      <c r="J213" s="215">
        <f>ROUND(I213*H213,2)</f>
        <v>2596</v>
      </c>
      <c r="K213" s="211" t="s">
        <v>158</v>
      </c>
      <c r="L213" s="216"/>
      <c r="M213" s="217" t="s">
        <v>19</v>
      </c>
      <c r="N213" s="218" t="s">
        <v>45</v>
      </c>
      <c r="O213" s="64"/>
      <c r="P213" s="187">
        <f>O213*H213</f>
        <v>0</v>
      </c>
      <c r="Q213" s="187">
        <v>1.9259999999999999E-2</v>
      </c>
      <c r="R213" s="187">
        <f>Q213*H213</f>
        <v>3.8519999999999999E-2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262</v>
      </c>
      <c r="AT213" s="189" t="s">
        <v>259</v>
      </c>
      <c r="AU213" s="189" t="s">
        <v>84</v>
      </c>
      <c r="AY213" s="17" t="s">
        <v>152</v>
      </c>
      <c r="BE213" s="190">
        <f>IF(N213="základní",J213,0)</f>
        <v>0</v>
      </c>
      <c r="BF213" s="190">
        <f>IF(N213="snížená",J213,0)</f>
        <v>2596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84</v>
      </c>
      <c r="BK213" s="190">
        <f>ROUND(I213*H213,2)</f>
        <v>2596</v>
      </c>
      <c r="BL213" s="17" t="s">
        <v>241</v>
      </c>
      <c r="BM213" s="189" t="s">
        <v>579</v>
      </c>
    </row>
    <row r="214" spans="1:65" s="1" customFormat="1" ht="11.25" x14ac:dyDescent="0.2">
      <c r="A214" s="34"/>
      <c r="B214" s="35"/>
      <c r="C214" s="36"/>
      <c r="D214" s="191" t="s">
        <v>160</v>
      </c>
      <c r="E214" s="36"/>
      <c r="F214" s="192" t="s">
        <v>466</v>
      </c>
      <c r="G214" s="36"/>
      <c r="H214" s="36"/>
      <c r="I214" s="193"/>
      <c r="J214" s="36"/>
      <c r="K214" s="36"/>
      <c r="L214" s="39"/>
      <c r="M214" s="194"/>
      <c r="N214" s="19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160</v>
      </c>
      <c r="AU214" s="17" t="s">
        <v>84</v>
      </c>
    </row>
    <row r="215" spans="1:65" s="1" customFormat="1" ht="11.25" x14ac:dyDescent="0.2">
      <c r="A215" s="34"/>
      <c r="B215" s="35"/>
      <c r="C215" s="36"/>
      <c r="D215" s="196" t="s">
        <v>162</v>
      </c>
      <c r="E215" s="36"/>
      <c r="F215" s="197" t="s">
        <v>467</v>
      </c>
      <c r="G215" s="36"/>
      <c r="H215" s="36"/>
      <c r="I215" s="193"/>
      <c r="J215" s="36"/>
      <c r="K215" s="36"/>
      <c r="L215" s="39"/>
      <c r="M215" s="194"/>
      <c r="N215" s="195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162</v>
      </c>
      <c r="AU215" s="17" t="s">
        <v>84</v>
      </c>
    </row>
    <row r="216" spans="1:65" s="1" customFormat="1" ht="16.5" customHeight="1" x14ac:dyDescent="0.2">
      <c r="A216" s="34"/>
      <c r="B216" s="35"/>
      <c r="C216" s="178" t="s">
        <v>468</v>
      </c>
      <c r="D216" s="178" t="s">
        <v>154</v>
      </c>
      <c r="E216" s="179" t="s">
        <v>469</v>
      </c>
      <c r="F216" s="180" t="s">
        <v>470</v>
      </c>
      <c r="G216" s="181" t="s">
        <v>254</v>
      </c>
      <c r="H216" s="182">
        <v>72</v>
      </c>
      <c r="I216" s="183">
        <v>186.44</v>
      </c>
      <c r="J216" s="184">
        <f>ROUND(I216*H216,2)</f>
        <v>13423.68</v>
      </c>
      <c r="K216" s="180" t="s">
        <v>158</v>
      </c>
      <c r="L216" s="39"/>
      <c r="M216" s="185" t="s">
        <v>19</v>
      </c>
      <c r="N216" s="186" t="s">
        <v>45</v>
      </c>
      <c r="O216" s="64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91</v>
      </c>
      <c r="AT216" s="189" t="s">
        <v>154</v>
      </c>
      <c r="AU216" s="189" t="s">
        <v>84</v>
      </c>
      <c r="AY216" s="17" t="s">
        <v>152</v>
      </c>
      <c r="BE216" s="190">
        <f>IF(N216="základní",J216,0)</f>
        <v>0</v>
      </c>
      <c r="BF216" s="190">
        <f>IF(N216="snížená",J216,0)</f>
        <v>13423.68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84</v>
      </c>
      <c r="BK216" s="190">
        <f>ROUND(I216*H216,2)</f>
        <v>13423.68</v>
      </c>
      <c r="BL216" s="17" t="s">
        <v>91</v>
      </c>
      <c r="BM216" s="189" t="s">
        <v>580</v>
      </c>
    </row>
    <row r="217" spans="1:65" s="1" customFormat="1" ht="11.25" x14ac:dyDescent="0.2">
      <c r="A217" s="34"/>
      <c r="B217" s="35"/>
      <c r="C217" s="36"/>
      <c r="D217" s="191" t="s">
        <v>160</v>
      </c>
      <c r="E217" s="36"/>
      <c r="F217" s="192" t="s">
        <v>472</v>
      </c>
      <c r="G217" s="36"/>
      <c r="H217" s="36"/>
      <c r="I217" s="193"/>
      <c r="J217" s="36"/>
      <c r="K217" s="36"/>
      <c r="L217" s="39"/>
      <c r="M217" s="194"/>
      <c r="N217" s="195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160</v>
      </c>
      <c r="AU217" s="17" t="s">
        <v>84</v>
      </c>
    </row>
    <row r="218" spans="1:65" s="1" customFormat="1" ht="11.25" x14ac:dyDescent="0.2">
      <c r="A218" s="34"/>
      <c r="B218" s="35"/>
      <c r="C218" s="36"/>
      <c r="D218" s="196" t="s">
        <v>162</v>
      </c>
      <c r="E218" s="36"/>
      <c r="F218" s="197" t="s">
        <v>473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162</v>
      </c>
      <c r="AU218" s="17" t="s">
        <v>84</v>
      </c>
    </row>
    <row r="219" spans="1:65" s="1" customFormat="1" ht="16.5" customHeight="1" x14ac:dyDescent="0.2">
      <c r="A219" s="34"/>
      <c r="B219" s="35"/>
      <c r="C219" s="178" t="s">
        <v>278</v>
      </c>
      <c r="D219" s="178" t="s">
        <v>154</v>
      </c>
      <c r="E219" s="179" t="s">
        <v>474</v>
      </c>
      <c r="F219" s="180" t="s">
        <v>475</v>
      </c>
      <c r="G219" s="181" t="s">
        <v>206</v>
      </c>
      <c r="H219" s="182">
        <v>3.8519999999999999E-2</v>
      </c>
      <c r="I219" s="183">
        <v>893.26</v>
      </c>
      <c r="J219" s="184">
        <f>ROUND(I219*H219,2)</f>
        <v>34.409999999999997</v>
      </c>
      <c r="K219" s="180" t="s">
        <v>158</v>
      </c>
      <c r="L219" s="39"/>
      <c r="M219" s="185" t="s">
        <v>19</v>
      </c>
      <c r="N219" s="186" t="s">
        <v>45</v>
      </c>
      <c r="O219" s="64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241</v>
      </c>
      <c r="AT219" s="189" t="s">
        <v>154</v>
      </c>
      <c r="AU219" s="189" t="s">
        <v>84</v>
      </c>
      <c r="AY219" s="17" t="s">
        <v>152</v>
      </c>
      <c r="BE219" s="190">
        <f>IF(N219="základní",J219,0)</f>
        <v>0</v>
      </c>
      <c r="BF219" s="190">
        <f>IF(N219="snížená",J219,0)</f>
        <v>34.409999999999997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84</v>
      </c>
      <c r="BK219" s="190">
        <f>ROUND(I219*H219,2)</f>
        <v>34.409999999999997</v>
      </c>
      <c r="BL219" s="17" t="s">
        <v>241</v>
      </c>
      <c r="BM219" s="189" t="s">
        <v>581</v>
      </c>
    </row>
    <row r="220" spans="1:65" s="1" customFormat="1" ht="19.5" x14ac:dyDescent="0.2">
      <c r="A220" s="34"/>
      <c r="B220" s="35"/>
      <c r="C220" s="36"/>
      <c r="D220" s="191" t="s">
        <v>160</v>
      </c>
      <c r="E220" s="36"/>
      <c r="F220" s="192" t="s">
        <v>477</v>
      </c>
      <c r="G220" s="36"/>
      <c r="H220" s="36"/>
      <c r="I220" s="193"/>
      <c r="J220" s="36"/>
      <c r="K220" s="36"/>
      <c r="L220" s="39"/>
      <c r="M220" s="194"/>
      <c r="N220" s="195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160</v>
      </c>
      <c r="AU220" s="17" t="s">
        <v>84</v>
      </c>
    </row>
    <row r="221" spans="1:65" s="1" customFormat="1" ht="11.25" x14ac:dyDescent="0.2">
      <c r="A221" s="34"/>
      <c r="B221" s="35"/>
      <c r="C221" s="36"/>
      <c r="D221" s="196" t="s">
        <v>162</v>
      </c>
      <c r="E221" s="36"/>
      <c r="F221" s="197" t="s">
        <v>478</v>
      </c>
      <c r="G221" s="36"/>
      <c r="H221" s="36"/>
      <c r="I221" s="193"/>
      <c r="J221" s="36"/>
      <c r="K221" s="36"/>
      <c r="L221" s="39"/>
      <c r="M221" s="194"/>
      <c r="N221" s="195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162</v>
      </c>
      <c r="AU221" s="17" t="s">
        <v>84</v>
      </c>
    </row>
    <row r="222" spans="1:65" s="1" customFormat="1" ht="16.5" customHeight="1" x14ac:dyDescent="0.2">
      <c r="A222" s="34"/>
      <c r="B222" s="35"/>
      <c r="C222" s="178" t="s">
        <v>284</v>
      </c>
      <c r="D222" s="178" t="s">
        <v>154</v>
      </c>
      <c r="E222" s="179" t="s">
        <v>479</v>
      </c>
      <c r="F222" s="180" t="s">
        <v>480</v>
      </c>
      <c r="G222" s="181" t="s">
        <v>206</v>
      </c>
      <c r="H222" s="182">
        <v>3.8519999999999999E-2</v>
      </c>
      <c r="I222" s="183">
        <v>625.4</v>
      </c>
      <c r="J222" s="184">
        <f>ROUND(I222*H222,2)</f>
        <v>24.09</v>
      </c>
      <c r="K222" s="180" t="s">
        <v>158</v>
      </c>
      <c r="L222" s="39"/>
      <c r="M222" s="185" t="s">
        <v>19</v>
      </c>
      <c r="N222" s="186" t="s">
        <v>45</v>
      </c>
      <c r="O222" s="64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241</v>
      </c>
      <c r="AT222" s="189" t="s">
        <v>154</v>
      </c>
      <c r="AU222" s="189" t="s">
        <v>84</v>
      </c>
      <c r="AY222" s="17" t="s">
        <v>152</v>
      </c>
      <c r="BE222" s="190">
        <f>IF(N222="základní",J222,0)</f>
        <v>0</v>
      </c>
      <c r="BF222" s="190">
        <f>IF(N222="snížená",J222,0)</f>
        <v>24.09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84</v>
      </c>
      <c r="BK222" s="190">
        <f>ROUND(I222*H222,2)</f>
        <v>24.09</v>
      </c>
      <c r="BL222" s="17" t="s">
        <v>241</v>
      </c>
      <c r="BM222" s="189" t="s">
        <v>582</v>
      </c>
    </row>
    <row r="223" spans="1:65" s="1" customFormat="1" ht="19.5" x14ac:dyDescent="0.2">
      <c r="A223" s="34"/>
      <c r="B223" s="35"/>
      <c r="C223" s="36"/>
      <c r="D223" s="191" t="s">
        <v>160</v>
      </c>
      <c r="E223" s="36"/>
      <c r="F223" s="192" t="s">
        <v>482</v>
      </c>
      <c r="G223" s="36"/>
      <c r="H223" s="36"/>
      <c r="I223" s="193"/>
      <c r="J223" s="36"/>
      <c r="K223" s="36"/>
      <c r="L223" s="39"/>
      <c r="M223" s="194"/>
      <c r="N223" s="19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160</v>
      </c>
      <c r="AU223" s="17" t="s">
        <v>84</v>
      </c>
    </row>
    <row r="224" spans="1:65" s="1" customFormat="1" ht="11.25" x14ac:dyDescent="0.2">
      <c r="A224" s="34"/>
      <c r="B224" s="35"/>
      <c r="C224" s="36"/>
      <c r="D224" s="196" t="s">
        <v>162</v>
      </c>
      <c r="E224" s="36"/>
      <c r="F224" s="197" t="s">
        <v>483</v>
      </c>
      <c r="G224" s="36"/>
      <c r="H224" s="36"/>
      <c r="I224" s="193"/>
      <c r="J224" s="36"/>
      <c r="K224" s="36"/>
      <c r="L224" s="39"/>
      <c r="M224" s="194"/>
      <c r="N224" s="195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162</v>
      </c>
      <c r="AU224" s="17" t="s">
        <v>84</v>
      </c>
    </row>
    <row r="225" spans="1:65" s="11" customFormat="1" ht="22.9" customHeight="1" x14ac:dyDescent="0.2">
      <c r="B225" s="162"/>
      <c r="C225" s="163"/>
      <c r="D225" s="164" t="s">
        <v>72</v>
      </c>
      <c r="E225" s="176" t="s">
        <v>484</v>
      </c>
      <c r="F225" s="176" t="s">
        <v>485</v>
      </c>
      <c r="G225" s="163"/>
      <c r="H225" s="163"/>
      <c r="I225" s="166"/>
      <c r="J225" s="177">
        <f>BK225</f>
        <v>27399.26</v>
      </c>
      <c r="K225" s="163"/>
      <c r="L225" s="168"/>
      <c r="M225" s="169"/>
      <c r="N225" s="170"/>
      <c r="O225" s="170"/>
      <c r="P225" s="171">
        <f>SUM(P226:P247)</f>
        <v>0</v>
      </c>
      <c r="Q225" s="170"/>
      <c r="R225" s="171">
        <f>SUM(R226:R247)</f>
        <v>0.49164000000000002</v>
      </c>
      <c r="S225" s="170"/>
      <c r="T225" s="172">
        <f>SUM(T226:T247)</f>
        <v>0.60009999999999997</v>
      </c>
      <c r="AR225" s="173" t="s">
        <v>84</v>
      </c>
      <c r="AT225" s="174" t="s">
        <v>72</v>
      </c>
      <c r="AU225" s="174" t="s">
        <v>77</v>
      </c>
      <c r="AY225" s="173" t="s">
        <v>152</v>
      </c>
      <c r="BK225" s="175">
        <f>SUM(BK226:BK247)</f>
        <v>27399.26</v>
      </c>
    </row>
    <row r="226" spans="1:65" s="1" customFormat="1" ht="16.5" customHeight="1" x14ac:dyDescent="0.2">
      <c r="A226" s="34"/>
      <c r="B226" s="35"/>
      <c r="C226" s="178" t="s">
        <v>290</v>
      </c>
      <c r="D226" s="178" t="s">
        <v>154</v>
      </c>
      <c r="E226" s="179" t="s">
        <v>486</v>
      </c>
      <c r="F226" s="180" t="s">
        <v>487</v>
      </c>
      <c r="G226" s="181" t="s">
        <v>157</v>
      </c>
      <c r="H226" s="182">
        <v>17</v>
      </c>
      <c r="I226" s="183">
        <v>649</v>
      </c>
      <c r="J226" s="184">
        <f>ROUND(I226*H226,2)</f>
        <v>11033</v>
      </c>
      <c r="K226" s="180" t="s">
        <v>158</v>
      </c>
      <c r="L226" s="39"/>
      <c r="M226" s="185" t="s">
        <v>19</v>
      </c>
      <c r="N226" s="186" t="s">
        <v>45</v>
      </c>
      <c r="O226" s="64"/>
      <c r="P226" s="187">
        <f>O226*H226</f>
        <v>0</v>
      </c>
      <c r="Q226" s="187">
        <v>6.3E-3</v>
      </c>
      <c r="R226" s="187">
        <f>Q226*H226</f>
        <v>0.1071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241</v>
      </c>
      <c r="AT226" s="189" t="s">
        <v>154</v>
      </c>
      <c r="AU226" s="189" t="s">
        <v>84</v>
      </c>
      <c r="AY226" s="17" t="s">
        <v>152</v>
      </c>
      <c r="BE226" s="190">
        <f>IF(N226="základní",J226,0)</f>
        <v>0</v>
      </c>
      <c r="BF226" s="190">
        <f>IF(N226="snížená",J226,0)</f>
        <v>11033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7" t="s">
        <v>84</v>
      </c>
      <c r="BK226" s="190">
        <f>ROUND(I226*H226,2)</f>
        <v>11033</v>
      </c>
      <c r="BL226" s="17" t="s">
        <v>241</v>
      </c>
      <c r="BM226" s="189" t="s">
        <v>583</v>
      </c>
    </row>
    <row r="227" spans="1:65" s="1" customFormat="1" ht="11.25" x14ac:dyDescent="0.2">
      <c r="A227" s="34"/>
      <c r="B227" s="35"/>
      <c r="C227" s="36"/>
      <c r="D227" s="191" t="s">
        <v>160</v>
      </c>
      <c r="E227" s="36"/>
      <c r="F227" s="192" t="s">
        <v>489</v>
      </c>
      <c r="G227" s="36"/>
      <c r="H227" s="36"/>
      <c r="I227" s="193"/>
      <c r="J227" s="36"/>
      <c r="K227" s="36"/>
      <c r="L227" s="39"/>
      <c r="M227" s="194"/>
      <c r="N227" s="195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160</v>
      </c>
      <c r="AU227" s="17" t="s">
        <v>84</v>
      </c>
    </row>
    <row r="228" spans="1:65" s="1" customFormat="1" ht="11.25" x14ac:dyDescent="0.2">
      <c r="A228" s="34"/>
      <c r="B228" s="35"/>
      <c r="C228" s="36"/>
      <c r="D228" s="196" t="s">
        <v>162</v>
      </c>
      <c r="E228" s="36"/>
      <c r="F228" s="197" t="s">
        <v>490</v>
      </c>
      <c r="G228" s="36"/>
      <c r="H228" s="36"/>
      <c r="I228" s="193"/>
      <c r="J228" s="36"/>
      <c r="K228" s="36"/>
      <c r="L228" s="39"/>
      <c r="M228" s="194"/>
      <c r="N228" s="195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162</v>
      </c>
      <c r="AU228" s="17" t="s">
        <v>84</v>
      </c>
    </row>
    <row r="229" spans="1:65" s="12" customFormat="1" ht="11.25" x14ac:dyDescent="0.2">
      <c r="B229" s="198"/>
      <c r="C229" s="199"/>
      <c r="D229" s="191" t="s">
        <v>164</v>
      </c>
      <c r="E229" s="200" t="s">
        <v>19</v>
      </c>
      <c r="F229" s="201" t="s">
        <v>584</v>
      </c>
      <c r="G229" s="199"/>
      <c r="H229" s="202">
        <v>17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164</v>
      </c>
      <c r="AU229" s="208" t="s">
        <v>84</v>
      </c>
      <c r="AV229" s="12" t="s">
        <v>84</v>
      </c>
      <c r="AW229" s="12" t="s">
        <v>35</v>
      </c>
      <c r="AX229" s="12" t="s">
        <v>77</v>
      </c>
      <c r="AY229" s="208" t="s">
        <v>152</v>
      </c>
    </row>
    <row r="230" spans="1:65" s="1" customFormat="1" ht="24.2" customHeight="1" x14ac:dyDescent="0.2">
      <c r="A230" s="34"/>
      <c r="B230" s="35"/>
      <c r="C230" s="209" t="s">
        <v>296</v>
      </c>
      <c r="D230" s="209" t="s">
        <v>259</v>
      </c>
      <c r="E230" s="210" t="s">
        <v>492</v>
      </c>
      <c r="F230" s="211" t="s">
        <v>493</v>
      </c>
      <c r="G230" s="212" t="s">
        <v>157</v>
      </c>
      <c r="H230" s="213">
        <v>18.7</v>
      </c>
      <c r="I230" s="214">
        <v>330.4</v>
      </c>
      <c r="J230" s="215">
        <f>ROUND(I230*H230,2)</f>
        <v>6178.48</v>
      </c>
      <c r="K230" s="211" t="s">
        <v>158</v>
      </c>
      <c r="L230" s="216"/>
      <c r="M230" s="217" t="s">
        <v>19</v>
      </c>
      <c r="N230" s="218" t="s">
        <v>45</v>
      </c>
      <c r="O230" s="64"/>
      <c r="P230" s="187">
        <f>O230*H230</f>
        <v>0</v>
      </c>
      <c r="Q230" s="187">
        <v>1.9199999999999998E-2</v>
      </c>
      <c r="R230" s="187">
        <f>Q230*H230</f>
        <v>0.35903999999999997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262</v>
      </c>
      <c r="AT230" s="189" t="s">
        <v>259</v>
      </c>
      <c r="AU230" s="189" t="s">
        <v>84</v>
      </c>
      <c r="AY230" s="17" t="s">
        <v>152</v>
      </c>
      <c r="BE230" s="190">
        <f>IF(N230="základní",J230,0)</f>
        <v>0</v>
      </c>
      <c r="BF230" s="190">
        <f>IF(N230="snížená",J230,0)</f>
        <v>6178.48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84</v>
      </c>
      <c r="BK230" s="190">
        <f>ROUND(I230*H230,2)</f>
        <v>6178.48</v>
      </c>
      <c r="BL230" s="17" t="s">
        <v>241</v>
      </c>
      <c r="BM230" s="189" t="s">
        <v>585</v>
      </c>
    </row>
    <row r="231" spans="1:65" s="1" customFormat="1" ht="11.25" x14ac:dyDescent="0.2">
      <c r="A231" s="34"/>
      <c r="B231" s="35"/>
      <c r="C231" s="36"/>
      <c r="D231" s="191" t="s">
        <v>160</v>
      </c>
      <c r="E231" s="36"/>
      <c r="F231" s="192" t="s">
        <v>493</v>
      </c>
      <c r="G231" s="36"/>
      <c r="H231" s="36"/>
      <c r="I231" s="193"/>
      <c r="J231" s="36"/>
      <c r="K231" s="36"/>
      <c r="L231" s="39"/>
      <c r="M231" s="194"/>
      <c r="N231" s="195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160</v>
      </c>
      <c r="AU231" s="17" t="s">
        <v>84</v>
      </c>
    </row>
    <row r="232" spans="1:65" s="1" customFormat="1" ht="11.25" x14ac:dyDescent="0.2">
      <c r="A232" s="34"/>
      <c r="B232" s="35"/>
      <c r="C232" s="36"/>
      <c r="D232" s="196" t="s">
        <v>162</v>
      </c>
      <c r="E232" s="36"/>
      <c r="F232" s="197" t="s">
        <v>495</v>
      </c>
      <c r="G232" s="36"/>
      <c r="H232" s="36"/>
      <c r="I232" s="193"/>
      <c r="J232" s="36"/>
      <c r="K232" s="36"/>
      <c r="L232" s="39"/>
      <c r="M232" s="194"/>
      <c r="N232" s="195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162</v>
      </c>
      <c r="AU232" s="17" t="s">
        <v>84</v>
      </c>
    </row>
    <row r="233" spans="1:65" s="12" customFormat="1" ht="11.25" x14ac:dyDescent="0.2">
      <c r="B233" s="198"/>
      <c r="C233" s="199"/>
      <c r="D233" s="191" t="s">
        <v>164</v>
      </c>
      <c r="E233" s="199"/>
      <c r="F233" s="201" t="s">
        <v>586</v>
      </c>
      <c r="G233" s="199"/>
      <c r="H233" s="202">
        <v>18.7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164</v>
      </c>
      <c r="AU233" s="208" t="s">
        <v>84</v>
      </c>
      <c r="AV233" s="12" t="s">
        <v>84</v>
      </c>
      <c r="AW233" s="12" t="s">
        <v>4</v>
      </c>
      <c r="AX233" s="12" t="s">
        <v>77</v>
      </c>
      <c r="AY233" s="208" t="s">
        <v>152</v>
      </c>
    </row>
    <row r="234" spans="1:65" s="1" customFormat="1" ht="16.5" customHeight="1" x14ac:dyDescent="0.2">
      <c r="A234" s="34"/>
      <c r="B234" s="35"/>
      <c r="C234" s="178" t="s">
        <v>302</v>
      </c>
      <c r="D234" s="178" t="s">
        <v>154</v>
      </c>
      <c r="E234" s="179" t="s">
        <v>497</v>
      </c>
      <c r="F234" s="180" t="s">
        <v>498</v>
      </c>
      <c r="G234" s="181" t="s">
        <v>157</v>
      </c>
      <c r="H234" s="182">
        <v>17</v>
      </c>
      <c r="I234" s="183">
        <v>118</v>
      </c>
      <c r="J234" s="184">
        <f>ROUND(I234*H234,2)</f>
        <v>2006</v>
      </c>
      <c r="K234" s="180" t="s">
        <v>158</v>
      </c>
      <c r="L234" s="39"/>
      <c r="M234" s="185" t="s">
        <v>19</v>
      </c>
      <c r="N234" s="186" t="s">
        <v>45</v>
      </c>
      <c r="O234" s="64"/>
      <c r="P234" s="187">
        <f>O234*H234</f>
        <v>0</v>
      </c>
      <c r="Q234" s="187">
        <v>0</v>
      </c>
      <c r="R234" s="187">
        <f>Q234*H234</f>
        <v>0</v>
      </c>
      <c r="S234" s="187">
        <v>3.5299999999999998E-2</v>
      </c>
      <c r="T234" s="188">
        <f>S234*H234</f>
        <v>0.60009999999999997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241</v>
      </c>
      <c r="AT234" s="189" t="s">
        <v>154</v>
      </c>
      <c r="AU234" s="189" t="s">
        <v>84</v>
      </c>
      <c r="AY234" s="17" t="s">
        <v>152</v>
      </c>
      <c r="BE234" s="190">
        <f>IF(N234="základní",J234,0)</f>
        <v>0</v>
      </c>
      <c r="BF234" s="190">
        <f>IF(N234="snížená",J234,0)</f>
        <v>2006</v>
      </c>
      <c r="BG234" s="190">
        <f>IF(N234="zákl. přenesená",J234,0)</f>
        <v>0</v>
      </c>
      <c r="BH234" s="190">
        <f>IF(N234="sníž. přenesená",J234,0)</f>
        <v>0</v>
      </c>
      <c r="BI234" s="190">
        <f>IF(N234="nulová",J234,0)</f>
        <v>0</v>
      </c>
      <c r="BJ234" s="17" t="s">
        <v>84</v>
      </c>
      <c r="BK234" s="190">
        <f>ROUND(I234*H234,2)</f>
        <v>2006</v>
      </c>
      <c r="BL234" s="17" t="s">
        <v>241</v>
      </c>
      <c r="BM234" s="189" t="s">
        <v>587</v>
      </c>
    </row>
    <row r="235" spans="1:65" s="1" customFormat="1" ht="11.25" x14ac:dyDescent="0.2">
      <c r="A235" s="34"/>
      <c r="B235" s="35"/>
      <c r="C235" s="36"/>
      <c r="D235" s="191" t="s">
        <v>160</v>
      </c>
      <c r="E235" s="36"/>
      <c r="F235" s="192" t="s">
        <v>498</v>
      </c>
      <c r="G235" s="36"/>
      <c r="H235" s="36"/>
      <c r="I235" s="193"/>
      <c r="J235" s="36"/>
      <c r="K235" s="36"/>
      <c r="L235" s="39"/>
      <c r="M235" s="194"/>
      <c r="N235" s="195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160</v>
      </c>
      <c r="AU235" s="17" t="s">
        <v>84</v>
      </c>
    </row>
    <row r="236" spans="1:65" s="1" customFormat="1" ht="11.25" x14ac:dyDescent="0.2">
      <c r="A236" s="34"/>
      <c r="B236" s="35"/>
      <c r="C236" s="36"/>
      <c r="D236" s="196" t="s">
        <v>162</v>
      </c>
      <c r="E236" s="36"/>
      <c r="F236" s="197" t="s">
        <v>500</v>
      </c>
      <c r="G236" s="36"/>
      <c r="H236" s="36"/>
      <c r="I236" s="193"/>
      <c r="J236" s="36"/>
      <c r="K236" s="36"/>
      <c r="L236" s="39"/>
      <c r="M236" s="194"/>
      <c r="N236" s="195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162</v>
      </c>
      <c r="AU236" s="17" t="s">
        <v>84</v>
      </c>
    </row>
    <row r="237" spans="1:65" s="12" customFormat="1" ht="11.25" x14ac:dyDescent="0.2">
      <c r="B237" s="198"/>
      <c r="C237" s="199"/>
      <c r="D237" s="191" t="s">
        <v>164</v>
      </c>
      <c r="E237" s="200" t="s">
        <v>19</v>
      </c>
      <c r="F237" s="201" t="s">
        <v>584</v>
      </c>
      <c r="G237" s="199"/>
      <c r="H237" s="202">
        <v>17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164</v>
      </c>
      <c r="AU237" s="208" t="s">
        <v>84</v>
      </c>
      <c r="AV237" s="12" t="s">
        <v>84</v>
      </c>
      <c r="AW237" s="12" t="s">
        <v>35</v>
      </c>
      <c r="AX237" s="12" t="s">
        <v>77</v>
      </c>
      <c r="AY237" s="208" t="s">
        <v>152</v>
      </c>
    </row>
    <row r="238" spans="1:65" s="1" customFormat="1" ht="16.5" customHeight="1" x14ac:dyDescent="0.2">
      <c r="A238" s="34"/>
      <c r="B238" s="35"/>
      <c r="C238" s="178" t="s">
        <v>308</v>
      </c>
      <c r="D238" s="178" t="s">
        <v>154</v>
      </c>
      <c r="E238" s="179" t="s">
        <v>501</v>
      </c>
      <c r="F238" s="180" t="s">
        <v>502</v>
      </c>
      <c r="G238" s="181" t="s">
        <v>157</v>
      </c>
      <c r="H238" s="182">
        <v>17</v>
      </c>
      <c r="I238" s="183">
        <v>441.32</v>
      </c>
      <c r="J238" s="184">
        <f>ROUND(I238*H238,2)</f>
        <v>7502.44</v>
      </c>
      <c r="K238" s="180" t="s">
        <v>158</v>
      </c>
      <c r="L238" s="39"/>
      <c r="M238" s="185" t="s">
        <v>19</v>
      </c>
      <c r="N238" s="186" t="s">
        <v>45</v>
      </c>
      <c r="O238" s="64"/>
      <c r="P238" s="187">
        <f>O238*H238</f>
        <v>0</v>
      </c>
      <c r="Q238" s="187">
        <v>1.5E-3</v>
      </c>
      <c r="R238" s="187">
        <f>Q238*H238</f>
        <v>2.5500000000000002E-2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241</v>
      </c>
      <c r="AT238" s="189" t="s">
        <v>154</v>
      </c>
      <c r="AU238" s="189" t="s">
        <v>84</v>
      </c>
      <c r="AY238" s="17" t="s">
        <v>152</v>
      </c>
      <c r="BE238" s="190">
        <f>IF(N238="základní",J238,0)</f>
        <v>0</v>
      </c>
      <c r="BF238" s="190">
        <f>IF(N238="snížená",J238,0)</f>
        <v>7502.44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7" t="s">
        <v>84</v>
      </c>
      <c r="BK238" s="190">
        <f>ROUND(I238*H238,2)</f>
        <v>7502.44</v>
      </c>
      <c r="BL238" s="17" t="s">
        <v>241</v>
      </c>
      <c r="BM238" s="189" t="s">
        <v>588</v>
      </c>
    </row>
    <row r="239" spans="1:65" s="1" customFormat="1" ht="11.25" x14ac:dyDescent="0.2">
      <c r="A239" s="34"/>
      <c r="B239" s="35"/>
      <c r="C239" s="36"/>
      <c r="D239" s="191" t="s">
        <v>160</v>
      </c>
      <c r="E239" s="36"/>
      <c r="F239" s="192" t="s">
        <v>504</v>
      </c>
      <c r="G239" s="36"/>
      <c r="H239" s="36"/>
      <c r="I239" s="193"/>
      <c r="J239" s="36"/>
      <c r="K239" s="36"/>
      <c r="L239" s="39"/>
      <c r="M239" s="194"/>
      <c r="N239" s="195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160</v>
      </c>
      <c r="AU239" s="17" t="s">
        <v>84</v>
      </c>
    </row>
    <row r="240" spans="1:65" s="1" customFormat="1" ht="11.25" x14ac:dyDescent="0.2">
      <c r="A240" s="34"/>
      <c r="B240" s="35"/>
      <c r="C240" s="36"/>
      <c r="D240" s="196" t="s">
        <v>162</v>
      </c>
      <c r="E240" s="36"/>
      <c r="F240" s="197" t="s">
        <v>505</v>
      </c>
      <c r="G240" s="36"/>
      <c r="H240" s="36"/>
      <c r="I240" s="193"/>
      <c r="J240" s="36"/>
      <c r="K240" s="36"/>
      <c r="L240" s="39"/>
      <c r="M240" s="194"/>
      <c r="N240" s="195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162</v>
      </c>
      <c r="AU240" s="17" t="s">
        <v>84</v>
      </c>
    </row>
    <row r="241" spans="1:65" s="12" customFormat="1" ht="11.25" x14ac:dyDescent="0.2">
      <c r="B241" s="198"/>
      <c r="C241" s="199"/>
      <c r="D241" s="191" t="s">
        <v>164</v>
      </c>
      <c r="E241" s="200" t="s">
        <v>19</v>
      </c>
      <c r="F241" s="201" t="s">
        <v>584</v>
      </c>
      <c r="G241" s="199"/>
      <c r="H241" s="202">
        <v>17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164</v>
      </c>
      <c r="AU241" s="208" t="s">
        <v>84</v>
      </c>
      <c r="AV241" s="12" t="s">
        <v>84</v>
      </c>
      <c r="AW241" s="12" t="s">
        <v>35</v>
      </c>
      <c r="AX241" s="12" t="s">
        <v>77</v>
      </c>
      <c r="AY241" s="208" t="s">
        <v>152</v>
      </c>
    </row>
    <row r="242" spans="1:65" s="1" customFormat="1" ht="16.5" customHeight="1" x14ac:dyDescent="0.2">
      <c r="A242" s="34"/>
      <c r="B242" s="35"/>
      <c r="C242" s="178" t="s">
        <v>314</v>
      </c>
      <c r="D242" s="178" t="s">
        <v>154</v>
      </c>
      <c r="E242" s="179" t="s">
        <v>506</v>
      </c>
      <c r="F242" s="180" t="s">
        <v>507</v>
      </c>
      <c r="G242" s="181" t="s">
        <v>206</v>
      </c>
      <c r="H242" s="182">
        <v>0.49164000000000002</v>
      </c>
      <c r="I242" s="183">
        <v>767</v>
      </c>
      <c r="J242" s="184">
        <f>ROUND(I242*H242,2)</f>
        <v>377.09</v>
      </c>
      <c r="K242" s="180" t="s">
        <v>158</v>
      </c>
      <c r="L242" s="39"/>
      <c r="M242" s="185" t="s">
        <v>19</v>
      </c>
      <c r="N242" s="186" t="s">
        <v>45</v>
      </c>
      <c r="O242" s="64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241</v>
      </c>
      <c r="AT242" s="189" t="s">
        <v>154</v>
      </c>
      <c r="AU242" s="189" t="s">
        <v>84</v>
      </c>
      <c r="AY242" s="17" t="s">
        <v>152</v>
      </c>
      <c r="BE242" s="190">
        <f>IF(N242="základní",J242,0)</f>
        <v>0</v>
      </c>
      <c r="BF242" s="190">
        <f>IF(N242="snížená",J242,0)</f>
        <v>377.09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17" t="s">
        <v>84</v>
      </c>
      <c r="BK242" s="190">
        <f>ROUND(I242*H242,2)</f>
        <v>377.09</v>
      </c>
      <c r="BL242" s="17" t="s">
        <v>241</v>
      </c>
      <c r="BM242" s="189" t="s">
        <v>589</v>
      </c>
    </row>
    <row r="243" spans="1:65" s="1" customFormat="1" ht="19.5" x14ac:dyDescent="0.2">
      <c r="A243" s="34"/>
      <c r="B243" s="35"/>
      <c r="C243" s="36"/>
      <c r="D243" s="191" t="s">
        <v>160</v>
      </c>
      <c r="E243" s="36"/>
      <c r="F243" s="192" t="s">
        <v>509</v>
      </c>
      <c r="G243" s="36"/>
      <c r="H243" s="36"/>
      <c r="I243" s="193"/>
      <c r="J243" s="36"/>
      <c r="K243" s="36"/>
      <c r="L243" s="39"/>
      <c r="M243" s="194"/>
      <c r="N243" s="195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160</v>
      </c>
      <c r="AU243" s="17" t="s">
        <v>84</v>
      </c>
    </row>
    <row r="244" spans="1:65" s="1" customFormat="1" ht="11.25" x14ac:dyDescent="0.2">
      <c r="A244" s="34"/>
      <c r="B244" s="35"/>
      <c r="C244" s="36"/>
      <c r="D244" s="196" t="s">
        <v>162</v>
      </c>
      <c r="E244" s="36"/>
      <c r="F244" s="197" t="s">
        <v>510</v>
      </c>
      <c r="G244" s="36"/>
      <c r="H244" s="36"/>
      <c r="I244" s="193"/>
      <c r="J244" s="36"/>
      <c r="K244" s="36"/>
      <c r="L244" s="39"/>
      <c r="M244" s="194"/>
      <c r="N244" s="195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162</v>
      </c>
      <c r="AU244" s="17" t="s">
        <v>84</v>
      </c>
    </row>
    <row r="245" spans="1:65" s="1" customFormat="1" ht="16.5" customHeight="1" x14ac:dyDescent="0.2">
      <c r="A245" s="34"/>
      <c r="B245" s="35"/>
      <c r="C245" s="178" t="s">
        <v>322</v>
      </c>
      <c r="D245" s="178" t="s">
        <v>154</v>
      </c>
      <c r="E245" s="179" t="s">
        <v>511</v>
      </c>
      <c r="F245" s="180" t="s">
        <v>512</v>
      </c>
      <c r="G245" s="181" t="s">
        <v>206</v>
      </c>
      <c r="H245" s="182">
        <v>0.49164000000000002</v>
      </c>
      <c r="I245" s="183">
        <v>614.78</v>
      </c>
      <c r="J245" s="184">
        <f>ROUND(I245*H245,2)</f>
        <v>302.25</v>
      </c>
      <c r="K245" s="180" t="s">
        <v>158</v>
      </c>
      <c r="L245" s="39"/>
      <c r="M245" s="185" t="s">
        <v>19</v>
      </c>
      <c r="N245" s="186" t="s">
        <v>45</v>
      </c>
      <c r="O245" s="64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241</v>
      </c>
      <c r="AT245" s="189" t="s">
        <v>154</v>
      </c>
      <c r="AU245" s="189" t="s">
        <v>84</v>
      </c>
      <c r="AY245" s="17" t="s">
        <v>152</v>
      </c>
      <c r="BE245" s="190">
        <f>IF(N245="základní",J245,0)</f>
        <v>0</v>
      </c>
      <c r="BF245" s="190">
        <f>IF(N245="snížená",J245,0)</f>
        <v>302.25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84</v>
      </c>
      <c r="BK245" s="190">
        <f>ROUND(I245*H245,2)</f>
        <v>302.25</v>
      </c>
      <c r="BL245" s="17" t="s">
        <v>241</v>
      </c>
      <c r="BM245" s="189" t="s">
        <v>590</v>
      </c>
    </row>
    <row r="246" spans="1:65" s="1" customFormat="1" ht="19.5" x14ac:dyDescent="0.2">
      <c r="A246" s="34"/>
      <c r="B246" s="35"/>
      <c r="C246" s="36"/>
      <c r="D246" s="191" t="s">
        <v>160</v>
      </c>
      <c r="E246" s="36"/>
      <c r="F246" s="192" t="s">
        <v>514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160</v>
      </c>
      <c r="AU246" s="17" t="s">
        <v>84</v>
      </c>
    </row>
    <row r="247" spans="1:65" s="1" customFormat="1" ht="11.25" x14ac:dyDescent="0.2">
      <c r="A247" s="34"/>
      <c r="B247" s="35"/>
      <c r="C247" s="36"/>
      <c r="D247" s="196" t="s">
        <v>162</v>
      </c>
      <c r="E247" s="36"/>
      <c r="F247" s="197" t="s">
        <v>515</v>
      </c>
      <c r="G247" s="36"/>
      <c r="H247" s="36"/>
      <c r="I247" s="193"/>
      <c r="J247" s="36"/>
      <c r="K247" s="36"/>
      <c r="L247" s="39"/>
      <c r="M247" s="194"/>
      <c r="N247" s="195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162</v>
      </c>
      <c r="AU247" s="17" t="s">
        <v>84</v>
      </c>
    </row>
    <row r="248" spans="1:65" s="11" customFormat="1" ht="22.9" customHeight="1" x14ac:dyDescent="0.2">
      <c r="B248" s="162"/>
      <c r="C248" s="163"/>
      <c r="D248" s="164" t="s">
        <v>72</v>
      </c>
      <c r="E248" s="176" t="s">
        <v>276</v>
      </c>
      <c r="F248" s="176" t="s">
        <v>277</v>
      </c>
      <c r="G248" s="163"/>
      <c r="H248" s="163"/>
      <c r="I248" s="166"/>
      <c r="J248" s="177">
        <f>BK248</f>
        <v>45902</v>
      </c>
      <c r="K248" s="163"/>
      <c r="L248" s="168"/>
      <c r="M248" s="169"/>
      <c r="N248" s="170"/>
      <c r="O248" s="170"/>
      <c r="P248" s="171">
        <f>SUM(P249:P252)</f>
        <v>0</v>
      </c>
      <c r="Q248" s="170"/>
      <c r="R248" s="171">
        <f>SUM(R249:R252)</f>
        <v>1.3159999999999998E-2</v>
      </c>
      <c r="S248" s="170"/>
      <c r="T248" s="172">
        <f>SUM(T249:T252)</f>
        <v>0</v>
      </c>
      <c r="AR248" s="173" t="s">
        <v>84</v>
      </c>
      <c r="AT248" s="174" t="s">
        <v>72</v>
      </c>
      <c r="AU248" s="174" t="s">
        <v>77</v>
      </c>
      <c r="AY248" s="173" t="s">
        <v>152</v>
      </c>
      <c r="BK248" s="175">
        <f>SUM(BK249:BK252)</f>
        <v>45902</v>
      </c>
    </row>
    <row r="249" spans="1:65" s="1" customFormat="1" ht="16.5" customHeight="1" x14ac:dyDescent="0.2">
      <c r="A249" s="34"/>
      <c r="B249" s="35"/>
      <c r="C249" s="178" t="s">
        <v>330</v>
      </c>
      <c r="D249" s="178" t="s">
        <v>154</v>
      </c>
      <c r="E249" s="179" t="s">
        <v>279</v>
      </c>
      <c r="F249" s="180" t="s">
        <v>280</v>
      </c>
      <c r="G249" s="181" t="s">
        <v>281</v>
      </c>
      <c r="H249" s="182">
        <v>54</v>
      </c>
      <c r="I249" s="183">
        <v>413</v>
      </c>
      <c r="J249" s="184">
        <f>ROUND(I249*H249,2)</f>
        <v>22302</v>
      </c>
      <c r="K249" s="180" t="s">
        <v>19</v>
      </c>
      <c r="L249" s="39"/>
      <c r="M249" s="185" t="s">
        <v>19</v>
      </c>
      <c r="N249" s="186" t="s">
        <v>45</v>
      </c>
      <c r="O249" s="64"/>
      <c r="P249" s="187">
        <f>O249*H249</f>
        <v>0</v>
      </c>
      <c r="Q249" s="187">
        <v>1.3999999999999999E-4</v>
      </c>
      <c r="R249" s="187">
        <f>Q249*H249</f>
        <v>7.559999999999999E-3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241</v>
      </c>
      <c r="AT249" s="189" t="s">
        <v>154</v>
      </c>
      <c r="AU249" s="189" t="s">
        <v>84</v>
      </c>
      <c r="AY249" s="17" t="s">
        <v>152</v>
      </c>
      <c r="BE249" s="190">
        <f>IF(N249="základní",J249,0)</f>
        <v>0</v>
      </c>
      <c r="BF249" s="190">
        <f>IF(N249="snížená",J249,0)</f>
        <v>22302</v>
      </c>
      <c r="BG249" s="190">
        <f>IF(N249="zákl. přenesená",J249,0)</f>
        <v>0</v>
      </c>
      <c r="BH249" s="190">
        <f>IF(N249="sníž. přenesená",J249,0)</f>
        <v>0</v>
      </c>
      <c r="BI249" s="190">
        <f>IF(N249="nulová",J249,0)</f>
        <v>0</v>
      </c>
      <c r="BJ249" s="17" t="s">
        <v>84</v>
      </c>
      <c r="BK249" s="190">
        <f>ROUND(I249*H249,2)</f>
        <v>22302</v>
      </c>
      <c r="BL249" s="17" t="s">
        <v>241</v>
      </c>
      <c r="BM249" s="189" t="s">
        <v>591</v>
      </c>
    </row>
    <row r="250" spans="1:65" s="1" customFormat="1" ht="11.25" x14ac:dyDescent="0.2">
      <c r="A250" s="34"/>
      <c r="B250" s="35"/>
      <c r="C250" s="36"/>
      <c r="D250" s="191" t="s">
        <v>160</v>
      </c>
      <c r="E250" s="36"/>
      <c r="F250" s="192" t="s">
        <v>283</v>
      </c>
      <c r="G250" s="36"/>
      <c r="H250" s="36"/>
      <c r="I250" s="193"/>
      <c r="J250" s="36"/>
      <c r="K250" s="36"/>
      <c r="L250" s="39"/>
      <c r="M250" s="194"/>
      <c r="N250" s="195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160</v>
      </c>
      <c r="AU250" s="17" t="s">
        <v>84</v>
      </c>
    </row>
    <row r="251" spans="1:65" s="1" customFormat="1" ht="16.5" customHeight="1" x14ac:dyDescent="0.2">
      <c r="A251" s="34"/>
      <c r="B251" s="35"/>
      <c r="C251" s="178" t="s">
        <v>339</v>
      </c>
      <c r="D251" s="178" t="s">
        <v>154</v>
      </c>
      <c r="E251" s="179" t="s">
        <v>285</v>
      </c>
      <c r="F251" s="180" t="s">
        <v>286</v>
      </c>
      <c r="G251" s="181" t="s">
        <v>281</v>
      </c>
      <c r="H251" s="182">
        <v>40</v>
      </c>
      <c r="I251" s="183">
        <v>590</v>
      </c>
      <c r="J251" s="184">
        <f>ROUND(I251*H251,2)</f>
        <v>23600</v>
      </c>
      <c r="K251" s="180" t="s">
        <v>19</v>
      </c>
      <c r="L251" s="39"/>
      <c r="M251" s="185" t="s">
        <v>19</v>
      </c>
      <c r="N251" s="186" t="s">
        <v>45</v>
      </c>
      <c r="O251" s="64"/>
      <c r="P251" s="187">
        <f>O251*H251</f>
        <v>0</v>
      </c>
      <c r="Q251" s="187">
        <v>1.3999999999999999E-4</v>
      </c>
      <c r="R251" s="187">
        <f>Q251*H251</f>
        <v>5.5999999999999991E-3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241</v>
      </c>
      <c r="AT251" s="189" t="s">
        <v>154</v>
      </c>
      <c r="AU251" s="189" t="s">
        <v>84</v>
      </c>
      <c r="AY251" s="17" t="s">
        <v>152</v>
      </c>
      <c r="BE251" s="190">
        <f>IF(N251="základní",J251,0)</f>
        <v>0</v>
      </c>
      <c r="BF251" s="190">
        <f>IF(N251="snížená",J251,0)</f>
        <v>23600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7" t="s">
        <v>84</v>
      </c>
      <c r="BK251" s="190">
        <f>ROUND(I251*H251,2)</f>
        <v>23600</v>
      </c>
      <c r="BL251" s="17" t="s">
        <v>241</v>
      </c>
      <c r="BM251" s="189" t="s">
        <v>592</v>
      </c>
    </row>
    <row r="252" spans="1:65" s="1" customFormat="1" ht="11.25" x14ac:dyDescent="0.2">
      <c r="A252" s="34"/>
      <c r="B252" s="35"/>
      <c r="C252" s="36"/>
      <c r="D252" s="191" t="s">
        <v>160</v>
      </c>
      <c r="E252" s="36"/>
      <c r="F252" s="192" t="s">
        <v>283</v>
      </c>
      <c r="G252" s="36"/>
      <c r="H252" s="36"/>
      <c r="I252" s="193"/>
      <c r="J252" s="36"/>
      <c r="K252" s="36"/>
      <c r="L252" s="39"/>
      <c r="M252" s="194"/>
      <c r="N252" s="195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160</v>
      </c>
      <c r="AU252" s="17" t="s">
        <v>84</v>
      </c>
    </row>
    <row r="253" spans="1:65" s="11" customFormat="1" ht="22.9" customHeight="1" x14ac:dyDescent="0.2">
      <c r="B253" s="162"/>
      <c r="C253" s="163"/>
      <c r="D253" s="164" t="s">
        <v>72</v>
      </c>
      <c r="E253" s="176" t="s">
        <v>288</v>
      </c>
      <c r="F253" s="176" t="s">
        <v>289</v>
      </c>
      <c r="G253" s="163"/>
      <c r="H253" s="163"/>
      <c r="I253" s="166"/>
      <c r="J253" s="177">
        <f>BK253</f>
        <v>369769.83</v>
      </c>
      <c r="K253" s="163"/>
      <c r="L253" s="168"/>
      <c r="M253" s="169"/>
      <c r="N253" s="170"/>
      <c r="O253" s="170"/>
      <c r="P253" s="171">
        <f>SUM(P254:P284)</f>
        <v>0</v>
      </c>
      <c r="Q253" s="170"/>
      <c r="R253" s="171">
        <f>SUM(R254:R284)</f>
        <v>3.5075514000000001</v>
      </c>
      <c r="S253" s="170"/>
      <c r="T253" s="172">
        <f>SUM(T254:T284)</f>
        <v>9.5500304999999994E-2</v>
      </c>
      <c r="AR253" s="173" t="s">
        <v>84</v>
      </c>
      <c r="AT253" s="174" t="s">
        <v>72</v>
      </c>
      <c r="AU253" s="174" t="s">
        <v>77</v>
      </c>
      <c r="AY253" s="173" t="s">
        <v>152</v>
      </c>
      <c r="BK253" s="175">
        <f>SUM(BK254:BK284)</f>
        <v>369769.83</v>
      </c>
    </row>
    <row r="254" spans="1:65" s="1" customFormat="1" ht="16.5" customHeight="1" x14ac:dyDescent="0.2">
      <c r="A254" s="34"/>
      <c r="B254" s="35"/>
      <c r="C254" s="178" t="s">
        <v>348</v>
      </c>
      <c r="D254" s="178" t="s">
        <v>154</v>
      </c>
      <c r="E254" s="179" t="s">
        <v>291</v>
      </c>
      <c r="F254" s="180" t="s">
        <v>292</v>
      </c>
      <c r="G254" s="181" t="s">
        <v>157</v>
      </c>
      <c r="H254" s="182">
        <v>308.06549999999999</v>
      </c>
      <c r="I254" s="183">
        <v>23.6</v>
      </c>
      <c r="J254" s="184">
        <f>ROUND(I254*H254,2)</f>
        <v>7270.35</v>
      </c>
      <c r="K254" s="180" t="s">
        <v>158</v>
      </c>
      <c r="L254" s="39"/>
      <c r="M254" s="185" t="s">
        <v>19</v>
      </c>
      <c r="N254" s="186" t="s">
        <v>45</v>
      </c>
      <c r="O254" s="64"/>
      <c r="P254" s="187">
        <f>O254*H254</f>
        <v>0</v>
      </c>
      <c r="Q254" s="187">
        <v>1E-3</v>
      </c>
      <c r="R254" s="187">
        <f>Q254*H254</f>
        <v>0.30806549999999999</v>
      </c>
      <c r="S254" s="187">
        <v>3.1E-4</v>
      </c>
      <c r="T254" s="188">
        <f>S254*H254</f>
        <v>9.5500304999999994E-2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241</v>
      </c>
      <c r="AT254" s="189" t="s">
        <v>154</v>
      </c>
      <c r="AU254" s="189" t="s">
        <v>84</v>
      </c>
      <c r="AY254" s="17" t="s">
        <v>152</v>
      </c>
      <c r="BE254" s="190">
        <f>IF(N254="základní",J254,0)</f>
        <v>0</v>
      </c>
      <c r="BF254" s="190">
        <f>IF(N254="snížená",J254,0)</f>
        <v>7270.35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84</v>
      </c>
      <c r="BK254" s="190">
        <f>ROUND(I254*H254,2)</f>
        <v>7270.35</v>
      </c>
      <c r="BL254" s="17" t="s">
        <v>241</v>
      </c>
      <c r="BM254" s="189" t="s">
        <v>593</v>
      </c>
    </row>
    <row r="255" spans="1:65" s="1" customFormat="1" ht="11.25" x14ac:dyDescent="0.2">
      <c r="A255" s="34"/>
      <c r="B255" s="35"/>
      <c r="C255" s="36"/>
      <c r="D255" s="191" t="s">
        <v>160</v>
      </c>
      <c r="E255" s="36"/>
      <c r="F255" s="192" t="s">
        <v>294</v>
      </c>
      <c r="G255" s="36"/>
      <c r="H255" s="36"/>
      <c r="I255" s="193"/>
      <c r="J255" s="36"/>
      <c r="K255" s="36"/>
      <c r="L255" s="39"/>
      <c r="M255" s="194"/>
      <c r="N255" s="19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160</v>
      </c>
      <c r="AU255" s="17" t="s">
        <v>84</v>
      </c>
    </row>
    <row r="256" spans="1:65" s="1" customFormat="1" ht="11.25" x14ac:dyDescent="0.2">
      <c r="A256" s="34"/>
      <c r="B256" s="35"/>
      <c r="C256" s="36"/>
      <c r="D256" s="196" t="s">
        <v>162</v>
      </c>
      <c r="E256" s="36"/>
      <c r="F256" s="197" t="s">
        <v>295</v>
      </c>
      <c r="G256" s="36"/>
      <c r="H256" s="36"/>
      <c r="I256" s="193"/>
      <c r="J256" s="36"/>
      <c r="K256" s="36"/>
      <c r="L256" s="39"/>
      <c r="M256" s="194"/>
      <c r="N256" s="195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162</v>
      </c>
      <c r="AU256" s="17" t="s">
        <v>84</v>
      </c>
    </row>
    <row r="257" spans="1:65" s="12" customFormat="1" ht="11.25" x14ac:dyDescent="0.2">
      <c r="B257" s="198"/>
      <c r="C257" s="199"/>
      <c r="D257" s="191" t="s">
        <v>164</v>
      </c>
      <c r="E257" s="200" t="s">
        <v>19</v>
      </c>
      <c r="F257" s="201" t="s">
        <v>519</v>
      </c>
      <c r="G257" s="199"/>
      <c r="H257" s="202">
        <v>308.06549999999999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164</v>
      </c>
      <c r="AU257" s="208" t="s">
        <v>84</v>
      </c>
      <c r="AV257" s="12" t="s">
        <v>84</v>
      </c>
      <c r="AW257" s="12" t="s">
        <v>35</v>
      </c>
      <c r="AX257" s="12" t="s">
        <v>77</v>
      </c>
      <c r="AY257" s="208" t="s">
        <v>152</v>
      </c>
    </row>
    <row r="258" spans="1:65" s="1" customFormat="1" ht="21.75" customHeight="1" x14ac:dyDescent="0.2">
      <c r="A258" s="34"/>
      <c r="B258" s="35"/>
      <c r="C258" s="178" t="s">
        <v>520</v>
      </c>
      <c r="D258" s="178" t="s">
        <v>154</v>
      </c>
      <c r="E258" s="179" t="s">
        <v>297</v>
      </c>
      <c r="F258" s="180" t="s">
        <v>298</v>
      </c>
      <c r="G258" s="181" t="s">
        <v>254</v>
      </c>
      <c r="H258" s="182">
        <v>20</v>
      </c>
      <c r="I258" s="183">
        <v>29.5</v>
      </c>
      <c r="J258" s="184">
        <f>ROUND(I258*H258,2)</f>
        <v>590</v>
      </c>
      <c r="K258" s="180" t="s">
        <v>158</v>
      </c>
      <c r="L258" s="39"/>
      <c r="M258" s="185" t="s">
        <v>19</v>
      </c>
      <c r="N258" s="186" t="s">
        <v>45</v>
      </c>
      <c r="O258" s="64"/>
      <c r="P258" s="187">
        <f>O258*H258</f>
        <v>0</v>
      </c>
      <c r="Q258" s="187">
        <v>4.8000000000000001E-4</v>
      </c>
      <c r="R258" s="187">
        <f>Q258*H258</f>
        <v>9.6000000000000009E-3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241</v>
      </c>
      <c r="AT258" s="189" t="s">
        <v>154</v>
      </c>
      <c r="AU258" s="189" t="s">
        <v>84</v>
      </c>
      <c r="AY258" s="17" t="s">
        <v>152</v>
      </c>
      <c r="BE258" s="190">
        <f>IF(N258="základní",J258,0)</f>
        <v>0</v>
      </c>
      <c r="BF258" s="190">
        <f>IF(N258="snížená",J258,0)</f>
        <v>590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7" t="s">
        <v>84</v>
      </c>
      <c r="BK258" s="190">
        <f>ROUND(I258*H258,2)</f>
        <v>590</v>
      </c>
      <c r="BL258" s="17" t="s">
        <v>241</v>
      </c>
      <c r="BM258" s="189" t="s">
        <v>594</v>
      </c>
    </row>
    <row r="259" spans="1:65" s="1" customFormat="1" ht="11.25" x14ac:dyDescent="0.2">
      <c r="A259" s="34"/>
      <c r="B259" s="35"/>
      <c r="C259" s="36"/>
      <c r="D259" s="191" t="s">
        <v>160</v>
      </c>
      <c r="E259" s="36"/>
      <c r="F259" s="192" t="s">
        <v>300</v>
      </c>
      <c r="G259" s="36"/>
      <c r="H259" s="36"/>
      <c r="I259" s="193"/>
      <c r="J259" s="36"/>
      <c r="K259" s="36"/>
      <c r="L259" s="39"/>
      <c r="M259" s="194"/>
      <c r="N259" s="195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160</v>
      </c>
      <c r="AU259" s="17" t="s">
        <v>84</v>
      </c>
    </row>
    <row r="260" spans="1:65" s="1" customFormat="1" ht="11.25" x14ac:dyDescent="0.2">
      <c r="A260" s="34"/>
      <c r="B260" s="35"/>
      <c r="C260" s="36"/>
      <c r="D260" s="196" t="s">
        <v>162</v>
      </c>
      <c r="E260" s="36"/>
      <c r="F260" s="197" t="s">
        <v>301</v>
      </c>
      <c r="G260" s="36"/>
      <c r="H260" s="36"/>
      <c r="I260" s="193"/>
      <c r="J260" s="36"/>
      <c r="K260" s="36"/>
      <c r="L260" s="39"/>
      <c r="M260" s="194"/>
      <c r="N260" s="195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162</v>
      </c>
      <c r="AU260" s="17" t="s">
        <v>84</v>
      </c>
    </row>
    <row r="261" spans="1:65" s="1" customFormat="1" ht="21.75" customHeight="1" x14ac:dyDescent="0.2">
      <c r="A261" s="34"/>
      <c r="B261" s="35"/>
      <c r="C261" s="178" t="s">
        <v>522</v>
      </c>
      <c r="D261" s="178" t="s">
        <v>154</v>
      </c>
      <c r="E261" s="179" t="s">
        <v>303</v>
      </c>
      <c r="F261" s="180" t="s">
        <v>304</v>
      </c>
      <c r="G261" s="181" t="s">
        <v>254</v>
      </c>
      <c r="H261" s="182">
        <v>20</v>
      </c>
      <c r="I261" s="183">
        <v>59</v>
      </c>
      <c r="J261" s="184">
        <f>ROUND(I261*H261,2)</f>
        <v>1180</v>
      </c>
      <c r="K261" s="180" t="s">
        <v>158</v>
      </c>
      <c r="L261" s="39"/>
      <c r="M261" s="185" t="s">
        <v>19</v>
      </c>
      <c r="N261" s="186" t="s">
        <v>45</v>
      </c>
      <c r="O261" s="64"/>
      <c r="P261" s="187">
        <f>O261*H261</f>
        <v>0</v>
      </c>
      <c r="Q261" s="187">
        <v>2.3999999999999998E-3</v>
      </c>
      <c r="R261" s="187">
        <f>Q261*H261</f>
        <v>4.7999999999999994E-2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241</v>
      </c>
      <c r="AT261" s="189" t="s">
        <v>154</v>
      </c>
      <c r="AU261" s="189" t="s">
        <v>84</v>
      </c>
      <c r="AY261" s="17" t="s">
        <v>152</v>
      </c>
      <c r="BE261" s="190">
        <f>IF(N261="základní",J261,0)</f>
        <v>0</v>
      </c>
      <c r="BF261" s="190">
        <f>IF(N261="snížená",J261,0)</f>
        <v>1180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7" t="s">
        <v>84</v>
      </c>
      <c r="BK261" s="190">
        <f>ROUND(I261*H261,2)</f>
        <v>1180</v>
      </c>
      <c r="BL261" s="17" t="s">
        <v>241</v>
      </c>
      <c r="BM261" s="189" t="s">
        <v>595</v>
      </c>
    </row>
    <row r="262" spans="1:65" s="1" customFormat="1" ht="11.25" x14ac:dyDescent="0.2">
      <c r="A262" s="34"/>
      <c r="B262" s="35"/>
      <c r="C262" s="36"/>
      <c r="D262" s="191" t="s">
        <v>160</v>
      </c>
      <c r="E262" s="36"/>
      <c r="F262" s="192" t="s">
        <v>306</v>
      </c>
      <c r="G262" s="36"/>
      <c r="H262" s="36"/>
      <c r="I262" s="193"/>
      <c r="J262" s="36"/>
      <c r="K262" s="36"/>
      <c r="L262" s="39"/>
      <c r="M262" s="194"/>
      <c r="N262" s="19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160</v>
      </c>
      <c r="AU262" s="17" t="s">
        <v>84</v>
      </c>
    </row>
    <row r="263" spans="1:65" s="1" customFormat="1" ht="11.25" x14ac:dyDescent="0.2">
      <c r="A263" s="34"/>
      <c r="B263" s="35"/>
      <c r="C263" s="36"/>
      <c r="D263" s="196" t="s">
        <v>162</v>
      </c>
      <c r="E263" s="36"/>
      <c r="F263" s="197" t="s">
        <v>307</v>
      </c>
      <c r="G263" s="36"/>
      <c r="H263" s="36"/>
      <c r="I263" s="193"/>
      <c r="J263" s="36"/>
      <c r="K263" s="36"/>
      <c r="L263" s="39"/>
      <c r="M263" s="194"/>
      <c r="N263" s="195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162</v>
      </c>
      <c r="AU263" s="17" t="s">
        <v>84</v>
      </c>
    </row>
    <row r="264" spans="1:65" s="1" customFormat="1" ht="21.75" customHeight="1" x14ac:dyDescent="0.2">
      <c r="A264" s="34"/>
      <c r="B264" s="35"/>
      <c r="C264" s="178" t="s">
        <v>524</v>
      </c>
      <c r="D264" s="178" t="s">
        <v>154</v>
      </c>
      <c r="E264" s="179" t="s">
        <v>309</v>
      </c>
      <c r="F264" s="180" t="s">
        <v>310</v>
      </c>
      <c r="G264" s="181" t="s">
        <v>254</v>
      </c>
      <c r="H264" s="182">
        <v>20</v>
      </c>
      <c r="I264" s="183">
        <v>94.4</v>
      </c>
      <c r="J264" s="184">
        <f>ROUND(I264*H264,2)</f>
        <v>1888</v>
      </c>
      <c r="K264" s="180" t="s">
        <v>158</v>
      </c>
      <c r="L264" s="39"/>
      <c r="M264" s="185" t="s">
        <v>19</v>
      </c>
      <c r="N264" s="186" t="s">
        <v>45</v>
      </c>
      <c r="O264" s="64"/>
      <c r="P264" s="187">
        <f>O264*H264</f>
        <v>0</v>
      </c>
      <c r="Q264" s="187">
        <v>4.7999999999999996E-3</v>
      </c>
      <c r="R264" s="187">
        <f>Q264*H264</f>
        <v>9.5999999999999988E-2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241</v>
      </c>
      <c r="AT264" s="189" t="s">
        <v>154</v>
      </c>
      <c r="AU264" s="189" t="s">
        <v>84</v>
      </c>
      <c r="AY264" s="17" t="s">
        <v>152</v>
      </c>
      <c r="BE264" s="190">
        <f>IF(N264="základní",J264,0)</f>
        <v>0</v>
      </c>
      <c r="BF264" s="190">
        <f>IF(N264="snížená",J264,0)</f>
        <v>1888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7" t="s">
        <v>84</v>
      </c>
      <c r="BK264" s="190">
        <f>ROUND(I264*H264,2)</f>
        <v>1888</v>
      </c>
      <c r="BL264" s="17" t="s">
        <v>241</v>
      </c>
      <c r="BM264" s="189" t="s">
        <v>596</v>
      </c>
    </row>
    <row r="265" spans="1:65" s="1" customFormat="1" ht="11.25" x14ac:dyDescent="0.2">
      <c r="A265" s="34"/>
      <c r="B265" s="35"/>
      <c r="C265" s="36"/>
      <c r="D265" s="191" t="s">
        <v>160</v>
      </c>
      <c r="E265" s="36"/>
      <c r="F265" s="192" t="s">
        <v>312</v>
      </c>
      <c r="G265" s="36"/>
      <c r="H265" s="36"/>
      <c r="I265" s="193"/>
      <c r="J265" s="36"/>
      <c r="K265" s="36"/>
      <c r="L265" s="39"/>
      <c r="M265" s="194"/>
      <c r="N265" s="195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160</v>
      </c>
      <c r="AU265" s="17" t="s">
        <v>84</v>
      </c>
    </row>
    <row r="266" spans="1:65" s="1" customFormat="1" ht="11.25" x14ac:dyDescent="0.2">
      <c r="A266" s="34"/>
      <c r="B266" s="35"/>
      <c r="C266" s="36"/>
      <c r="D266" s="196" t="s">
        <v>162</v>
      </c>
      <c r="E266" s="36"/>
      <c r="F266" s="197" t="s">
        <v>313</v>
      </c>
      <c r="G266" s="36"/>
      <c r="H266" s="36"/>
      <c r="I266" s="193"/>
      <c r="J266" s="36"/>
      <c r="K266" s="36"/>
      <c r="L266" s="39"/>
      <c r="M266" s="194"/>
      <c r="N266" s="195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162</v>
      </c>
      <c r="AU266" s="17" t="s">
        <v>84</v>
      </c>
    </row>
    <row r="267" spans="1:65" s="1" customFormat="1" ht="21.75" customHeight="1" x14ac:dyDescent="0.2">
      <c r="A267" s="34"/>
      <c r="B267" s="35"/>
      <c r="C267" s="178" t="s">
        <v>526</v>
      </c>
      <c r="D267" s="178" t="s">
        <v>154</v>
      </c>
      <c r="E267" s="179" t="s">
        <v>315</v>
      </c>
      <c r="F267" s="180" t="s">
        <v>316</v>
      </c>
      <c r="G267" s="181" t="s">
        <v>157</v>
      </c>
      <c r="H267" s="182">
        <v>6161.31</v>
      </c>
      <c r="I267" s="183">
        <v>11.8</v>
      </c>
      <c r="J267" s="184">
        <f>ROUND(I267*H267,2)</f>
        <v>72703.460000000006</v>
      </c>
      <c r="K267" s="180" t="s">
        <v>158</v>
      </c>
      <c r="L267" s="39"/>
      <c r="M267" s="185" t="s">
        <v>19</v>
      </c>
      <c r="N267" s="186" t="s">
        <v>45</v>
      </c>
      <c r="O267" s="64"/>
      <c r="P267" s="187">
        <f>O267*H267</f>
        <v>0</v>
      </c>
      <c r="Q267" s="187">
        <v>2.0000000000000001E-4</v>
      </c>
      <c r="R267" s="187">
        <f>Q267*H267</f>
        <v>1.2322620000000002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241</v>
      </c>
      <c r="AT267" s="189" t="s">
        <v>154</v>
      </c>
      <c r="AU267" s="189" t="s">
        <v>84</v>
      </c>
      <c r="AY267" s="17" t="s">
        <v>152</v>
      </c>
      <c r="BE267" s="190">
        <f>IF(N267="základní",J267,0)</f>
        <v>0</v>
      </c>
      <c r="BF267" s="190">
        <f>IF(N267="snížená",J267,0)</f>
        <v>72703.460000000006</v>
      </c>
      <c r="BG267" s="190">
        <f>IF(N267="zákl. přenesená",J267,0)</f>
        <v>0</v>
      </c>
      <c r="BH267" s="190">
        <f>IF(N267="sníž. přenesená",J267,0)</f>
        <v>0</v>
      </c>
      <c r="BI267" s="190">
        <f>IF(N267="nulová",J267,0)</f>
        <v>0</v>
      </c>
      <c r="BJ267" s="17" t="s">
        <v>84</v>
      </c>
      <c r="BK267" s="190">
        <f>ROUND(I267*H267,2)</f>
        <v>72703.460000000006</v>
      </c>
      <c r="BL267" s="17" t="s">
        <v>241</v>
      </c>
      <c r="BM267" s="189" t="s">
        <v>597</v>
      </c>
    </row>
    <row r="268" spans="1:65" s="1" customFormat="1" ht="11.25" x14ac:dyDescent="0.2">
      <c r="A268" s="34"/>
      <c r="B268" s="35"/>
      <c r="C268" s="36"/>
      <c r="D268" s="191" t="s">
        <v>160</v>
      </c>
      <c r="E268" s="36"/>
      <c r="F268" s="192" t="s">
        <v>318</v>
      </c>
      <c r="G268" s="36"/>
      <c r="H268" s="36"/>
      <c r="I268" s="193"/>
      <c r="J268" s="36"/>
      <c r="K268" s="36"/>
      <c r="L268" s="39"/>
      <c r="M268" s="194"/>
      <c r="N268" s="195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160</v>
      </c>
      <c r="AU268" s="17" t="s">
        <v>84</v>
      </c>
    </row>
    <row r="269" spans="1:65" s="1" customFormat="1" ht="11.25" x14ac:dyDescent="0.2">
      <c r="A269" s="34"/>
      <c r="B269" s="35"/>
      <c r="C269" s="36"/>
      <c r="D269" s="196" t="s">
        <v>162</v>
      </c>
      <c r="E269" s="36"/>
      <c r="F269" s="197" t="s">
        <v>319</v>
      </c>
      <c r="G269" s="36"/>
      <c r="H269" s="36"/>
      <c r="I269" s="193"/>
      <c r="J269" s="36"/>
      <c r="K269" s="36"/>
      <c r="L269" s="39"/>
      <c r="M269" s="194"/>
      <c r="N269" s="195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162</v>
      </c>
      <c r="AU269" s="17" t="s">
        <v>84</v>
      </c>
    </row>
    <row r="270" spans="1:65" s="12" customFormat="1" ht="22.5" x14ac:dyDescent="0.2">
      <c r="B270" s="198"/>
      <c r="C270" s="199"/>
      <c r="D270" s="191" t="s">
        <v>164</v>
      </c>
      <c r="E270" s="200" t="s">
        <v>19</v>
      </c>
      <c r="F270" s="201" t="s">
        <v>528</v>
      </c>
      <c r="G270" s="199"/>
      <c r="H270" s="202">
        <v>4171.6000000000004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164</v>
      </c>
      <c r="AU270" s="208" t="s">
        <v>84</v>
      </c>
      <c r="AV270" s="12" t="s">
        <v>84</v>
      </c>
      <c r="AW270" s="12" t="s">
        <v>35</v>
      </c>
      <c r="AX270" s="12" t="s">
        <v>73</v>
      </c>
      <c r="AY270" s="208" t="s">
        <v>152</v>
      </c>
    </row>
    <row r="271" spans="1:65" s="12" customFormat="1" ht="11.25" x14ac:dyDescent="0.2">
      <c r="B271" s="198"/>
      <c r="C271" s="199"/>
      <c r="D271" s="191" t="s">
        <v>164</v>
      </c>
      <c r="E271" s="200" t="s">
        <v>19</v>
      </c>
      <c r="F271" s="201" t="s">
        <v>529</v>
      </c>
      <c r="G271" s="199"/>
      <c r="H271" s="202">
        <v>140.80000000000001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164</v>
      </c>
      <c r="AU271" s="208" t="s">
        <v>84</v>
      </c>
      <c r="AV271" s="12" t="s">
        <v>84</v>
      </c>
      <c r="AW271" s="12" t="s">
        <v>35</v>
      </c>
      <c r="AX271" s="12" t="s">
        <v>73</v>
      </c>
      <c r="AY271" s="208" t="s">
        <v>152</v>
      </c>
    </row>
    <row r="272" spans="1:65" s="12" customFormat="1" ht="11.25" x14ac:dyDescent="0.2">
      <c r="B272" s="198"/>
      <c r="C272" s="199"/>
      <c r="D272" s="191" t="s">
        <v>164</v>
      </c>
      <c r="E272" s="200" t="s">
        <v>19</v>
      </c>
      <c r="F272" s="201" t="s">
        <v>530</v>
      </c>
      <c r="G272" s="199"/>
      <c r="H272" s="202">
        <v>1848.91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164</v>
      </c>
      <c r="AU272" s="208" t="s">
        <v>84</v>
      </c>
      <c r="AV272" s="12" t="s">
        <v>84</v>
      </c>
      <c r="AW272" s="12" t="s">
        <v>35</v>
      </c>
      <c r="AX272" s="12" t="s">
        <v>73</v>
      </c>
      <c r="AY272" s="208" t="s">
        <v>152</v>
      </c>
    </row>
    <row r="273" spans="1:65" s="13" customFormat="1" ht="11.25" x14ac:dyDescent="0.2">
      <c r="B273" s="219"/>
      <c r="C273" s="220"/>
      <c r="D273" s="191" t="s">
        <v>164</v>
      </c>
      <c r="E273" s="221" t="s">
        <v>19</v>
      </c>
      <c r="F273" s="222" t="s">
        <v>321</v>
      </c>
      <c r="G273" s="220"/>
      <c r="H273" s="223">
        <v>6161.31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164</v>
      </c>
      <c r="AU273" s="229" t="s">
        <v>84</v>
      </c>
      <c r="AV273" s="13" t="s">
        <v>91</v>
      </c>
      <c r="AW273" s="13" t="s">
        <v>35</v>
      </c>
      <c r="AX273" s="13" t="s">
        <v>77</v>
      </c>
      <c r="AY273" s="229" t="s">
        <v>152</v>
      </c>
    </row>
    <row r="274" spans="1:65" s="1" customFormat="1" ht="21.75" customHeight="1" x14ac:dyDescent="0.2">
      <c r="A274" s="34"/>
      <c r="B274" s="35"/>
      <c r="C274" s="178" t="s">
        <v>531</v>
      </c>
      <c r="D274" s="178" t="s">
        <v>154</v>
      </c>
      <c r="E274" s="179" t="s">
        <v>323</v>
      </c>
      <c r="F274" s="180" t="s">
        <v>324</v>
      </c>
      <c r="G274" s="181" t="s">
        <v>157</v>
      </c>
      <c r="H274" s="182">
        <v>6161.31</v>
      </c>
      <c r="I274" s="183">
        <v>41.3</v>
      </c>
      <c r="J274" s="184">
        <f>ROUND(I274*H274,2)</f>
        <v>254462.1</v>
      </c>
      <c r="K274" s="180" t="s">
        <v>158</v>
      </c>
      <c r="L274" s="39"/>
      <c r="M274" s="185" t="s">
        <v>19</v>
      </c>
      <c r="N274" s="186" t="s">
        <v>45</v>
      </c>
      <c r="O274" s="64"/>
      <c r="P274" s="187">
        <f>O274*H274</f>
        <v>0</v>
      </c>
      <c r="Q274" s="187">
        <v>2.9E-4</v>
      </c>
      <c r="R274" s="187">
        <f>Q274*H274</f>
        <v>1.7867799000000002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241</v>
      </c>
      <c r="AT274" s="189" t="s">
        <v>154</v>
      </c>
      <c r="AU274" s="189" t="s">
        <v>84</v>
      </c>
      <c r="AY274" s="17" t="s">
        <v>152</v>
      </c>
      <c r="BE274" s="190">
        <f>IF(N274="základní",J274,0)</f>
        <v>0</v>
      </c>
      <c r="BF274" s="190">
        <f>IF(N274="snížená",J274,0)</f>
        <v>254462.1</v>
      </c>
      <c r="BG274" s="190">
        <f>IF(N274="zákl. přenesená",J274,0)</f>
        <v>0</v>
      </c>
      <c r="BH274" s="190">
        <f>IF(N274="sníž. přenesená",J274,0)</f>
        <v>0</v>
      </c>
      <c r="BI274" s="190">
        <f>IF(N274="nulová",J274,0)</f>
        <v>0</v>
      </c>
      <c r="BJ274" s="17" t="s">
        <v>84</v>
      </c>
      <c r="BK274" s="190">
        <f>ROUND(I274*H274,2)</f>
        <v>254462.1</v>
      </c>
      <c r="BL274" s="17" t="s">
        <v>241</v>
      </c>
      <c r="BM274" s="189" t="s">
        <v>598</v>
      </c>
    </row>
    <row r="275" spans="1:65" s="1" customFormat="1" ht="19.5" x14ac:dyDescent="0.2">
      <c r="A275" s="34"/>
      <c r="B275" s="35"/>
      <c r="C275" s="36"/>
      <c r="D275" s="191" t="s">
        <v>160</v>
      </c>
      <c r="E275" s="36"/>
      <c r="F275" s="192" t="s">
        <v>326</v>
      </c>
      <c r="G275" s="36"/>
      <c r="H275" s="36"/>
      <c r="I275" s="193"/>
      <c r="J275" s="36"/>
      <c r="K275" s="36"/>
      <c r="L275" s="39"/>
      <c r="M275" s="194"/>
      <c r="N275" s="195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160</v>
      </c>
      <c r="AU275" s="17" t="s">
        <v>84</v>
      </c>
    </row>
    <row r="276" spans="1:65" s="1" customFormat="1" ht="11.25" x14ac:dyDescent="0.2">
      <c r="A276" s="34"/>
      <c r="B276" s="35"/>
      <c r="C276" s="36"/>
      <c r="D276" s="196" t="s">
        <v>162</v>
      </c>
      <c r="E276" s="36"/>
      <c r="F276" s="197" t="s">
        <v>327</v>
      </c>
      <c r="G276" s="36"/>
      <c r="H276" s="36"/>
      <c r="I276" s="193"/>
      <c r="J276" s="36"/>
      <c r="K276" s="36"/>
      <c r="L276" s="39"/>
      <c r="M276" s="194"/>
      <c r="N276" s="195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162</v>
      </c>
      <c r="AU276" s="17" t="s">
        <v>84</v>
      </c>
    </row>
    <row r="277" spans="1:65" s="12" customFormat="1" ht="22.5" x14ac:dyDescent="0.2">
      <c r="B277" s="198"/>
      <c r="C277" s="199"/>
      <c r="D277" s="191" t="s">
        <v>164</v>
      </c>
      <c r="E277" s="200" t="s">
        <v>19</v>
      </c>
      <c r="F277" s="201" t="s">
        <v>528</v>
      </c>
      <c r="G277" s="199"/>
      <c r="H277" s="202">
        <v>4171.6000000000004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164</v>
      </c>
      <c r="AU277" s="208" t="s">
        <v>84</v>
      </c>
      <c r="AV277" s="12" t="s">
        <v>84</v>
      </c>
      <c r="AW277" s="12" t="s">
        <v>35</v>
      </c>
      <c r="AX277" s="12" t="s">
        <v>73</v>
      </c>
      <c r="AY277" s="208" t="s">
        <v>152</v>
      </c>
    </row>
    <row r="278" spans="1:65" s="12" customFormat="1" ht="11.25" x14ac:dyDescent="0.2">
      <c r="B278" s="198"/>
      <c r="C278" s="199"/>
      <c r="D278" s="191" t="s">
        <v>164</v>
      </c>
      <c r="E278" s="200" t="s">
        <v>19</v>
      </c>
      <c r="F278" s="201" t="s">
        <v>529</v>
      </c>
      <c r="G278" s="199"/>
      <c r="H278" s="202">
        <v>140.80000000000001</v>
      </c>
      <c r="I278" s="203"/>
      <c r="J278" s="199"/>
      <c r="K278" s="199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164</v>
      </c>
      <c r="AU278" s="208" t="s">
        <v>84</v>
      </c>
      <c r="AV278" s="12" t="s">
        <v>84</v>
      </c>
      <c r="AW278" s="12" t="s">
        <v>35</v>
      </c>
      <c r="AX278" s="12" t="s">
        <v>73</v>
      </c>
      <c r="AY278" s="208" t="s">
        <v>152</v>
      </c>
    </row>
    <row r="279" spans="1:65" s="12" customFormat="1" ht="11.25" x14ac:dyDescent="0.2">
      <c r="B279" s="198"/>
      <c r="C279" s="199"/>
      <c r="D279" s="191" t="s">
        <v>164</v>
      </c>
      <c r="E279" s="200" t="s">
        <v>19</v>
      </c>
      <c r="F279" s="201" t="s">
        <v>530</v>
      </c>
      <c r="G279" s="199"/>
      <c r="H279" s="202">
        <v>1848.91</v>
      </c>
      <c r="I279" s="203"/>
      <c r="J279" s="199"/>
      <c r="K279" s="199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164</v>
      </c>
      <c r="AU279" s="208" t="s">
        <v>84</v>
      </c>
      <c r="AV279" s="12" t="s">
        <v>84</v>
      </c>
      <c r="AW279" s="12" t="s">
        <v>35</v>
      </c>
      <c r="AX279" s="12" t="s">
        <v>73</v>
      </c>
      <c r="AY279" s="208" t="s">
        <v>152</v>
      </c>
    </row>
    <row r="280" spans="1:65" s="13" customFormat="1" ht="11.25" x14ac:dyDescent="0.2">
      <c r="B280" s="219"/>
      <c r="C280" s="220"/>
      <c r="D280" s="191" t="s">
        <v>164</v>
      </c>
      <c r="E280" s="221" t="s">
        <v>19</v>
      </c>
      <c r="F280" s="222" t="s">
        <v>321</v>
      </c>
      <c r="G280" s="220"/>
      <c r="H280" s="223">
        <v>6161.31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164</v>
      </c>
      <c r="AU280" s="229" t="s">
        <v>84</v>
      </c>
      <c r="AV280" s="13" t="s">
        <v>91</v>
      </c>
      <c r="AW280" s="13" t="s">
        <v>35</v>
      </c>
      <c r="AX280" s="13" t="s">
        <v>77</v>
      </c>
      <c r="AY280" s="229" t="s">
        <v>152</v>
      </c>
    </row>
    <row r="281" spans="1:65" s="1" customFormat="1" ht="21.75" customHeight="1" x14ac:dyDescent="0.2">
      <c r="A281" s="34"/>
      <c r="B281" s="35"/>
      <c r="C281" s="178" t="s">
        <v>533</v>
      </c>
      <c r="D281" s="178" t="s">
        <v>154</v>
      </c>
      <c r="E281" s="179" t="s">
        <v>534</v>
      </c>
      <c r="F281" s="180" t="s">
        <v>535</v>
      </c>
      <c r="G281" s="181" t="s">
        <v>157</v>
      </c>
      <c r="H281" s="182">
        <v>2684.4</v>
      </c>
      <c r="I281" s="183">
        <v>11.8</v>
      </c>
      <c r="J281" s="184">
        <f>ROUND(I281*H281,2)</f>
        <v>31675.919999999998</v>
      </c>
      <c r="K281" s="180" t="s">
        <v>158</v>
      </c>
      <c r="L281" s="39"/>
      <c r="M281" s="185" t="s">
        <v>19</v>
      </c>
      <c r="N281" s="186" t="s">
        <v>45</v>
      </c>
      <c r="O281" s="64"/>
      <c r="P281" s="187">
        <f>O281*H281</f>
        <v>0</v>
      </c>
      <c r="Q281" s="187">
        <v>1.0000000000000001E-5</v>
      </c>
      <c r="R281" s="187">
        <f>Q281*H281</f>
        <v>2.6844000000000003E-2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241</v>
      </c>
      <c r="AT281" s="189" t="s">
        <v>154</v>
      </c>
      <c r="AU281" s="189" t="s">
        <v>84</v>
      </c>
      <c r="AY281" s="17" t="s">
        <v>152</v>
      </c>
      <c r="BE281" s="190">
        <f>IF(N281="základní",J281,0)</f>
        <v>0</v>
      </c>
      <c r="BF281" s="190">
        <f>IF(N281="snížená",J281,0)</f>
        <v>31675.919999999998</v>
      </c>
      <c r="BG281" s="190">
        <f>IF(N281="zákl. přenesená",J281,0)</f>
        <v>0</v>
      </c>
      <c r="BH281" s="190">
        <f>IF(N281="sníž. přenesená",J281,0)</f>
        <v>0</v>
      </c>
      <c r="BI281" s="190">
        <f>IF(N281="nulová",J281,0)</f>
        <v>0</v>
      </c>
      <c r="BJ281" s="17" t="s">
        <v>84</v>
      </c>
      <c r="BK281" s="190">
        <f>ROUND(I281*H281,2)</f>
        <v>31675.919999999998</v>
      </c>
      <c r="BL281" s="17" t="s">
        <v>241</v>
      </c>
      <c r="BM281" s="189" t="s">
        <v>599</v>
      </c>
    </row>
    <row r="282" spans="1:65" s="1" customFormat="1" ht="19.5" x14ac:dyDescent="0.2">
      <c r="A282" s="34"/>
      <c r="B282" s="35"/>
      <c r="C282" s="36"/>
      <c r="D282" s="191" t="s">
        <v>160</v>
      </c>
      <c r="E282" s="36"/>
      <c r="F282" s="192" t="s">
        <v>537</v>
      </c>
      <c r="G282" s="36"/>
      <c r="H282" s="36"/>
      <c r="I282" s="193"/>
      <c r="J282" s="36"/>
      <c r="K282" s="36"/>
      <c r="L282" s="39"/>
      <c r="M282" s="194"/>
      <c r="N282" s="195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160</v>
      </c>
      <c r="AU282" s="17" t="s">
        <v>84</v>
      </c>
    </row>
    <row r="283" spans="1:65" s="1" customFormat="1" ht="11.25" x14ac:dyDescent="0.2">
      <c r="A283" s="34"/>
      <c r="B283" s="35"/>
      <c r="C283" s="36"/>
      <c r="D283" s="196" t="s">
        <v>162</v>
      </c>
      <c r="E283" s="36"/>
      <c r="F283" s="197" t="s">
        <v>538</v>
      </c>
      <c r="G283" s="36"/>
      <c r="H283" s="36"/>
      <c r="I283" s="193"/>
      <c r="J283" s="36"/>
      <c r="K283" s="36"/>
      <c r="L283" s="39"/>
      <c r="M283" s="194"/>
      <c r="N283" s="195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162</v>
      </c>
      <c r="AU283" s="17" t="s">
        <v>84</v>
      </c>
    </row>
    <row r="284" spans="1:65" s="12" customFormat="1" ht="11.25" x14ac:dyDescent="0.2">
      <c r="B284" s="198"/>
      <c r="C284" s="199"/>
      <c r="D284" s="191" t="s">
        <v>164</v>
      </c>
      <c r="E284" s="200" t="s">
        <v>19</v>
      </c>
      <c r="F284" s="201" t="s">
        <v>600</v>
      </c>
      <c r="G284" s="199"/>
      <c r="H284" s="202">
        <v>2684.4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164</v>
      </c>
      <c r="AU284" s="208" t="s">
        <v>84</v>
      </c>
      <c r="AV284" s="12" t="s">
        <v>84</v>
      </c>
      <c r="AW284" s="12" t="s">
        <v>35</v>
      </c>
      <c r="AX284" s="12" t="s">
        <v>77</v>
      </c>
      <c r="AY284" s="208" t="s">
        <v>152</v>
      </c>
    </row>
    <row r="285" spans="1:65" s="11" customFormat="1" ht="22.9" customHeight="1" x14ac:dyDescent="0.2">
      <c r="B285" s="162"/>
      <c r="C285" s="163"/>
      <c r="D285" s="164" t="s">
        <v>72</v>
      </c>
      <c r="E285" s="176" t="s">
        <v>328</v>
      </c>
      <c r="F285" s="176" t="s">
        <v>329</v>
      </c>
      <c r="G285" s="163"/>
      <c r="H285" s="163"/>
      <c r="I285" s="166"/>
      <c r="J285" s="177">
        <f>BK285</f>
        <v>14868</v>
      </c>
      <c r="K285" s="163"/>
      <c r="L285" s="168"/>
      <c r="M285" s="169"/>
      <c r="N285" s="170"/>
      <c r="O285" s="170"/>
      <c r="P285" s="171">
        <f>SUM(P286:P287)</f>
        <v>0</v>
      </c>
      <c r="Q285" s="170"/>
      <c r="R285" s="171">
        <f>SUM(R286:R287)</f>
        <v>0</v>
      </c>
      <c r="S285" s="170"/>
      <c r="T285" s="172">
        <f>SUM(T286:T287)</f>
        <v>0</v>
      </c>
      <c r="AR285" s="173" t="s">
        <v>84</v>
      </c>
      <c r="AT285" s="174" t="s">
        <v>72</v>
      </c>
      <c r="AU285" s="174" t="s">
        <v>77</v>
      </c>
      <c r="AY285" s="173" t="s">
        <v>152</v>
      </c>
      <c r="BK285" s="175">
        <f>SUM(BK286:BK287)</f>
        <v>14868</v>
      </c>
    </row>
    <row r="286" spans="1:65" s="1" customFormat="1" ht="16.5" customHeight="1" x14ac:dyDescent="0.2">
      <c r="A286" s="34"/>
      <c r="B286" s="35"/>
      <c r="C286" s="178" t="s">
        <v>540</v>
      </c>
      <c r="D286" s="178" t="s">
        <v>154</v>
      </c>
      <c r="E286" s="179" t="s">
        <v>331</v>
      </c>
      <c r="F286" s="180" t="s">
        <v>332</v>
      </c>
      <c r="G286" s="181" t="s">
        <v>281</v>
      </c>
      <c r="H286" s="182">
        <v>36</v>
      </c>
      <c r="I286" s="183">
        <v>413</v>
      </c>
      <c r="J286" s="184">
        <f>ROUND(I286*H286,2)</f>
        <v>14868</v>
      </c>
      <c r="K286" s="180" t="s">
        <v>19</v>
      </c>
      <c r="L286" s="39"/>
      <c r="M286" s="185" t="s">
        <v>19</v>
      </c>
      <c r="N286" s="186" t="s">
        <v>45</v>
      </c>
      <c r="O286" s="64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241</v>
      </c>
      <c r="AT286" s="189" t="s">
        <v>154</v>
      </c>
      <c r="AU286" s="189" t="s">
        <v>84</v>
      </c>
      <c r="AY286" s="17" t="s">
        <v>152</v>
      </c>
      <c r="BE286" s="190">
        <f>IF(N286="základní",J286,0)</f>
        <v>0</v>
      </c>
      <c r="BF286" s="190">
        <f>IF(N286="snížená",J286,0)</f>
        <v>14868</v>
      </c>
      <c r="BG286" s="190">
        <f>IF(N286="zákl. přenesená",J286,0)</f>
        <v>0</v>
      </c>
      <c r="BH286" s="190">
        <f>IF(N286="sníž. přenesená",J286,0)</f>
        <v>0</v>
      </c>
      <c r="BI286" s="190">
        <f>IF(N286="nulová",J286,0)</f>
        <v>0</v>
      </c>
      <c r="BJ286" s="17" t="s">
        <v>84</v>
      </c>
      <c r="BK286" s="190">
        <f>ROUND(I286*H286,2)</f>
        <v>14868</v>
      </c>
      <c r="BL286" s="17" t="s">
        <v>241</v>
      </c>
      <c r="BM286" s="189" t="s">
        <v>601</v>
      </c>
    </row>
    <row r="287" spans="1:65" s="1" customFormat="1" ht="11.25" x14ac:dyDescent="0.2">
      <c r="A287" s="34"/>
      <c r="B287" s="35"/>
      <c r="C287" s="36"/>
      <c r="D287" s="191" t="s">
        <v>160</v>
      </c>
      <c r="E287" s="36"/>
      <c r="F287" s="192" t="s">
        <v>334</v>
      </c>
      <c r="G287" s="36"/>
      <c r="H287" s="36"/>
      <c r="I287" s="193"/>
      <c r="J287" s="36"/>
      <c r="K287" s="36"/>
      <c r="L287" s="39"/>
      <c r="M287" s="194"/>
      <c r="N287" s="195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160</v>
      </c>
      <c r="AU287" s="17" t="s">
        <v>84</v>
      </c>
    </row>
    <row r="288" spans="1:65" s="11" customFormat="1" ht="25.9" customHeight="1" x14ac:dyDescent="0.2">
      <c r="B288" s="162"/>
      <c r="C288" s="163"/>
      <c r="D288" s="164" t="s">
        <v>72</v>
      </c>
      <c r="E288" s="165" t="s">
        <v>335</v>
      </c>
      <c r="F288" s="165" t="s">
        <v>336</v>
      </c>
      <c r="G288" s="163"/>
      <c r="H288" s="163"/>
      <c r="I288" s="166"/>
      <c r="J288" s="167">
        <f>BK288</f>
        <v>7080</v>
      </c>
      <c r="K288" s="163"/>
      <c r="L288" s="168"/>
      <c r="M288" s="169"/>
      <c r="N288" s="170"/>
      <c r="O288" s="170"/>
      <c r="P288" s="171">
        <f>P289+P293</f>
        <v>0</v>
      </c>
      <c r="Q288" s="170"/>
      <c r="R288" s="171">
        <f>R289+R293</f>
        <v>0</v>
      </c>
      <c r="S288" s="170"/>
      <c r="T288" s="172">
        <f>T289+T293</f>
        <v>0</v>
      </c>
      <c r="AR288" s="173" t="s">
        <v>94</v>
      </c>
      <c r="AT288" s="174" t="s">
        <v>72</v>
      </c>
      <c r="AU288" s="174" t="s">
        <v>73</v>
      </c>
      <c r="AY288" s="173" t="s">
        <v>152</v>
      </c>
      <c r="BK288" s="175">
        <f>BK289+BK293</f>
        <v>7080</v>
      </c>
    </row>
    <row r="289" spans="1:65" s="11" customFormat="1" ht="22.9" customHeight="1" x14ac:dyDescent="0.2">
      <c r="B289" s="162"/>
      <c r="C289" s="163"/>
      <c r="D289" s="164" t="s">
        <v>72</v>
      </c>
      <c r="E289" s="176" t="s">
        <v>337</v>
      </c>
      <c r="F289" s="176" t="s">
        <v>338</v>
      </c>
      <c r="G289" s="163"/>
      <c r="H289" s="163"/>
      <c r="I289" s="166"/>
      <c r="J289" s="177">
        <f>BK289</f>
        <v>4720</v>
      </c>
      <c r="K289" s="163"/>
      <c r="L289" s="168"/>
      <c r="M289" s="169"/>
      <c r="N289" s="170"/>
      <c r="O289" s="170"/>
      <c r="P289" s="171">
        <f>SUM(P290:P292)</f>
        <v>0</v>
      </c>
      <c r="Q289" s="170"/>
      <c r="R289" s="171">
        <f>SUM(R290:R292)</f>
        <v>0</v>
      </c>
      <c r="S289" s="170"/>
      <c r="T289" s="172">
        <f>SUM(T290:T292)</f>
        <v>0</v>
      </c>
      <c r="AR289" s="173" t="s">
        <v>94</v>
      </c>
      <c r="AT289" s="174" t="s">
        <v>72</v>
      </c>
      <c r="AU289" s="174" t="s">
        <v>77</v>
      </c>
      <c r="AY289" s="173" t="s">
        <v>152</v>
      </c>
      <c r="BK289" s="175">
        <f>SUM(BK290:BK292)</f>
        <v>4720</v>
      </c>
    </row>
    <row r="290" spans="1:65" s="1" customFormat="1" ht="16.5" customHeight="1" x14ac:dyDescent="0.2">
      <c r="A290" s="34"/>
      <c r="B290" s="35"/>
      <c r="C290" s="178" t="s">
        <v>542</v>
      </c>
      <c r="D290" s="178" t="s">
        <v>154</v>
      </c>
      <c r="E290" s="179" t="s">
        <v>340</v>
      </c>
      <c r="F290" s="180" t="s">
        <v>341</v>
      </c>
      <c r="G290" s="181" t="s">
        <v>342</v>
      </c>
      <c r="H290" s="182">
        <v>1</v>
      </c>
      <c r="I290" s="183">
        <v>4720</v>
      </c>
      <c r="J290" s="184">
        <f>ROUND(I290*H290,2)</f>
        <v>4720</v>
      </c>
      <c r="K290" s="180" t="s">
        <v>158</v>
      </c>
      <c r="L290" s="39"/>
      <c r="M290" s="185" t="s">
        <v>19</v>
      </c>
      <c r="N290" s="186" t="s">
        <v>45</v>
      </c>
      <c r="O290" s="64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343</v>
      </c>
      <c r="AT290" s="189" t="s">
        <v>154</v>
      </c>
      <c r="AU290" s="189" t="s">
        <v>84</v>
      </c>
      <c r="AY290" s="17" t="s">
        <v>152</v>
      </c>
      <c r="BE290" s="190">
        <f>IF(N290="základní",J290,0)</f>
        <v>0</v>
      </c>
      <c r="BF290" s="190">
        <f>IF(N290="snížená",J290,0)</f>
        <v>4720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17" t="s">
        <v>84</v>
      </c>
      <c r="BK290" s="190">
        <f>ROUND(I290*H290,2)</f>
        <v>4720</v>
      </c>
      <c r="BL290" s="17" t="s">
        <v>343</v>
      </c>
      <c r="BM290" s="189" t="s">
        <v>602</v>
      </c>
    </row>
    <row r="291" spans="1:65" s="1" customFormat="1" ht="11.25" x14ac:dyDescent="0.2">
      <c r="A291" s="34"/>
      <c r="B291" s="35"/>
      <c r="C291" s="36"/>
      <c r="D291" s="191" t="s">
        <v>160</v>
      </c>
      <c r="E291" s="36"/>
      <c r="F291" s="192" t="s">
        <v>341</v>
      </c>
      <c r="G291" s="36"/>
      <c r="H291" s="36"/>
      <c r="I291" s="193"/>
      <c r="J291" s="36"/>
      <c r="K291" s="36"/>
      <c r="L291" s="39"/>
      <c r="M291" s="194"/>
      <c r="N291" s="195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160</v>
      </c>
      <c r="AU291" s="17" t="s">
        <v>84</v>
      </c>
    </row>
    <row r="292" spans="1:65" s="1" customFormat="1" ht="11.25" x14ac:dyDescent="0.2">
      <c r="A292" s="34"/>
      <c r="B292" s="35"/>
      <c r="C292" s="36"/>
      <c r="D292" s="196" t="s">
        <v>162</v>
      </c>
      <c r="E292" s="36"/>
      <c r="F292" s="197" t="s">
        <v>345</v>
      </c>
      <c r="G292" s="36"/>
      <c r="H292" s="36"/>
      <c r="I292" s="193"/>
      <c r="J292" s="36"/>
      <c r="K292" s="36"/>
      <c r="L292" s="39"/>
      <c r="M292" s="194"/>
      <c r="N292" s="195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162</v>
      </c>
      <c r="AU292" s="17" t="s">
        <v>84</v>
      </c>
    </row>
    <row r="293" spans="1:65" s="11" customFormat="1" ht="22.9" customHeight="1" x14ac:dyDescent="0.2">
      <c r="B293" s="162"/>
      <c r="C293" s="163"/>
      <c r="D293" s="164" t="s">
        <v>72</v>
      </c>
      <c r="E293" s="176" t="s">
        <v>346</v>
      </c>
      <c r="F293" s="176" t="s">
        <v>347</v>
      </c>
      <c r="G293" s="163"/>
      <c r="H293" s="163"/>
      <c r="I293" s="166"/>
      <c r="J293" s="177">
        <f>BK293</f>
        <v>2360</v>
      </c>
      <c r="K293" s="163"/>
      <c r="L293" s="168"/>
      <c r="M293" s="169"/>
      <c r="N293" s="170"/>
      <c r="O293" s="170"/>
      <c r="P293" s="171">
        <f>SUM(P294:P296)</f>
        <v>0</v>
      </c>
      <c r="Q293" s="170"/>
      <c r="R293" s="171">
        <f>SUM(R294:R296)</f>
        <v>0</v>
      </c>
      <c r="S293" s="170"/>
      <c r="T293" s="172">
        <f>SUM(T294:T296)</f>
        <v>0</v>
      </c>
      <c r="AR293" s="173" t="s">
        <v>94</v>
      </c>
      <c r="AT293" s="174" t="s">
        <v>72</v>
      </c>
      <c r="AU293" s="174" t="s">
        <v>77</v>
      </c>
      <c r="AY293" s="173" t="s">
        <v>152</v>
      </c>
      <c r="BK293" s="175">
        <f>SUM(BK294:BK296)</f>
        <v>2360</v>
      </c>
    </row>
    <row r="294" spans="1:65" s="1" customFormat="1" ht="16.5" customHeight="1" x14ac:dyDescent="0.2">
      <c r="A294" s="34"/>
      <c r="B294" s="35"/>
      <c r="C294" s="178" t="s">
        <v>544</v>
      </c>
      <c r="D294" s="178" t="s">
        <v>154</v>
      </c>
      <c r="E294" s="179" t="s">
        <v>349</v>
      </c>
      <c r="F294" s="180" t="s">
        <v>350</v>
      </c>
      <c r="G294" s="181" t="s">
        <v>342</v>
      </c>
      <c r="H294" s="182">
        <v>1</v>
      </c>
      <c r="I294" s="183">
        <v>2360</v>
      </c>
      <c r="J294" s="184">
        <f>ROUND(I294*H294,2)</f>
        <v>2360</v>
      </c>
      <c r="K294" s="180" t="s">
        <v>158</v>
      </c>
      <c r="L294" s="39"/>
      <c r="M294" s="185" t="s">
        <v>19</v>
      </c>
      <c r="N294" s="186" t="s">
        <v>45</v>
      </c>
      <c r="O294" s="64"/>
      <c r="P294" s="187">
        <f>O294*H294</f>
        <v>0</v>
      </c>
      <c r="Q294" s="187">
        <v>0</v>
      </c>
      <c r="R294" s="187">
        <f>Q294*H294</f>
        <v>0</v>
      </c>
      <c r="S294" s="187">
        <v>0</v>
      </c>
      <c r="T294" s="18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9" t="s">
        <v>343</v>
      </c>
      <c r="AT294" s="189" t="s">
        <v>154</v>
      </c>
      <c r="AU294" s="189" t="s">
        <v>84</v>
      </c>
      <c r="AY294" s="17" t="s">
        <v>152</v>
      </c>
      <c r="BE294" s="190">
        <f>IF(N294="základní",J294,0)</f>
        <v>0</v>
      </c>
      <c r="BF294" s="190">
        <f>IF(N294="snížená",J294,0)</f>
        <v>2360</v>
      </c>
      <c r="BG294" s="190">
        <f>IF(N294="zákl. přenesená",J294,0)</f>
        <v>0</v>
      </c>
      <c r="BH294" s="190">
        <f>IF(N294="sníž. přenesená",J294,0)</f>
        <v>0</v>
      </c>
      <c r="BI294" s="190">
        <f>IF(N294="nulová",J294,0)</f>
        <v>0</v>
      </c>
      <c r="BJ294" s="17" t="s">
        <v>84</v>
      </c>
      <c r="BK294" s="190">
        <f>ROUND(I294*H294,2)</f>
        <v>2360</v>
      </c>
      <c r="BL294" s="17" t="s">
        <v>343</v>
      </c>
      <c r="BM294" s="189" t="s">
        <v>603</v>
      </c>
    </row>
    <row r="295" spans="1:65" s="1" customFormat="1" ht="11.25" x14ac:dyDescent="0.2">
      <c r="A295" s="34"/>
      <c r="B295" s="35"/>
      <c r="C295" s="36"/>
      <c r="D295" s="191" t="s">
        <v>160</v>
      </c>
      <c r="E295" s="36"/>
      <c r="F295" s="192" t="s">
        <v>350</v>
      </c>
      <c r="G295" s="36"/>
      <c r="H295" s="36"/>
      <c r="I295" s="193"/>
      <c r="J295" s="36"/>
      <c r="K295" s="36"/>
      <c r="L295" s="39"/>
      <c r="M295" s="194"/>
      <c r="N295" s="195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160</v>
      </c>
      <c r="AU295" s="17" t="s">
        <v>84</v>
      </c>
    </row>
    <row r="296" spans="1:65" s="1" customFormat="1" ht="11.25" x14ac:dyDescent="0.2">
      <c r="A296" s="34"/>
      <c r="B296" s="35"/>
      <c r="C296" s="36"/>
      <c r="D296" s="196" t="s">
        <v>162</v>
      </c>
      <c r="E296" s="36"/>
      <c r="F296" s="197" t="s">
        <v>352</v>
      </c>
      <c r="G296" s="36"/>
      <c r="H296" s="36"/>
      <c r="I296" s="193"/>
      <c r="J296" s="36"/>
      <c r="K296" s="36"/>
      <c r="L296" s="39"/>
      <c r="M296" s="230"/>
      <c r="N296" s="231"/>
      <c r="O296" s="232"/>
      <c r="P296" s="232"/>
      <c r="Q296" s="232"/>
      <c r="R296" s="232"/>
      <c r="S296" s="232"/>
      <c r="T296" s="233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162</v>
      </c>
      <c r="AU296" s="17" t="s">
        <v>84</v>
      </c>
    </row>
    <row r="297" spans="1:65" s="1" customFormat="1" ht="6.95" customHeight="1" x14ac:dyDescent="0.2">
      <c r="A297" s="34"/>
      <c r="B297" s="47"/>
      <c r="C297" s="48"/>
      <c r="D297" s="48"/>
      <c r="E297" s="48"/>
      <c r="F297" s="48"/>
      <c r="G297" s="48"/>
      <c r="H297" s="48"/>
      <c r="I297" s="48"/>
      <c r="J297" s="48"/>
      <c r="K297" s="48"/>
      <c r="L297" s="39"/>
      <c r="M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</sheetData>
  <sheetProtection password="CC35" sheet="1" objects="1" scenarios="1" formatColumns="0" formatRows="0" autoFilter="0"/>
  <autoFilter ref="C101:K296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07" r:id="rId1"/>
    <hyperlink ref="F111" r:id="rId2"/>
    <hyperlink ref="F114" r:id="rId3"/>
    <hyperlink ref="F117" r:id="rId4"/>
    <hyperlink ref="F121" r:id="rId5"/>
    <hyperlink ref="F126" r:id="rId6"/>
    <hyperlink ref="F129" r:id="rId7"/>
    <hyperlink ref="F133" r:id="rId8"/>
    <hyperlink ref="F138" r:id="rId9"/>
    <hyperlink ref="F141" r:id="rId10"/>
    <hyperlink ref="F144" r:id="rId11"/>
    <hyperlink ref="F147" r:id="rId12"/>
    <hyperlink ref="F150" r:id="rId13"/>
    <hyperlink ref="F153" r:id="rId14"/>
    <hyperlink ref="F157" r:id="rId15"/>
    <hyperlink ref="F162" r:id="rId16"/>
    <hyperlink ref="F168" r:id="rId17"/>
    <hyperlink ref="F173" r:id="rId18"/>
    <hyperlink ref="F176" r:id="rId19"/>
    <hyperlink ref="F180" r:id="rId20"/>
    <hyperlink ref="F184" r:id="rId21"/>
    <hyperlink ref="F188" r:id="rId22"/>
    <hyperlink ref="F191" r:id="rId23"/>
    <hyperlink ref="F195" r:id="rId24"/>
    <hyperlink ref="F198" r:id="rId25"/>
    <hyperlink ref="F202" r:id="rId26"/>
    <hyperlink ref="F206" r:id="rId27"/>
    <hyperlink ref="F212" r:id="rId28"/>
    <hyperlink ref="F215" r:id="rId29"/>
    <hyperlink ref="F218" r:id="rId30"/>
    <hyperlink ref="F221" r:id="rId31"/>
    <hyperlink ref="F224" r:id="rId32"/>
    <hyperlink ref="F228" r:id="rId33"/>
    <hyperlink ref="F232" r:id="rId34"/>
    <hyperlink ref="F236" r:id="rId35"/>
    <hyperlink ref="F240" r:id="rId36"/>
    <hyperlink ref="F244" r:id="rId37"/>
    <hyperlink ref="F247" r:id="rId38"/>
    <hyperlink ref="F256" r:id="rId39"/>
    <hyperlink ref="F260" r:id="rId40"/>
    <hyperlink ref="F263" r:id="rId41"/>
    <hyperlink ref="F266" r:id="rId42"/>
    <hyperlink ref="F269" r:id="rId43"/>
    <hyperlink ref="F276" r:id="rId44"/>
    <hyperlink ref="F283" r:id="rId45"/>
    <hyperlink ref="F292" r:id="rId46"/>
    <hyperlink ref="F296" r:id="rId4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3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93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117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604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ROUND(J103, 2)</f>
        <v>747052.25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ROUND((SUM(BE103:BE302)),  2)</f>
        <v>0</v>
      </c>
      <c r="G35" s="34"/>
      <c r="H35" s="34"/>
      <c r="I35" s="124">
        <v>0.21</v>
      </c>
      <c r="J35" s="123">
        <f>ROUND(((SUM(BE103:BE302))*I35),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ROUND((SUM(BF103:BF302)),  2)</f>
        <v>747052.25</v>
      </c>
      <c r="G36" s="34"/>
      <c r="H36" s="34"/>
      <c r="I36" s="124">
        <v>0.15</v>
      </c>
      <c r="J36" s="123">
        <f>ROUND(((SUM(BF103:BF302))*I36),  2)</f>
        <v>112057.84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ROUND((SUM(BG103:BG302)),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ROUND((SUM(BH103:BH302)),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ROUND((SUM(BI103:BI302)),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859110.09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117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4 - 4NP stavební část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>Ostrava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J103</f>
        <v>747052.25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124</v>
      </c>
      <c r="E64" s="143"/>
      <c r="F64" s="143"/>
      <c r="G64" s="143"/>
      <c r="H64" s="143"/>
      <c r="I64" s="143"/>
      <c r="J64" s="144">
        <f>J104</f>
        <v>213325.82</v>
      </c>
      <c r="K64" s="141"/>
      <c r="L64" s="145"/>
    </row>
    <row r="65" spans="2:12" s="9" customFormat="1" ht="19.899999999999999" customHeight="1" x14ac:dyDescent="0.2">
      <c r="B65" s="146"/>
      <c r="C65" s="97"/>
      <c r="D65" s="147" t="s">
        <v>605</v>
      </c>
      <c r="E65" s="148"/>
      <c r="F65" s="148"/>
      <c r="G65" s="148"/>
      <c r="H65" s="148"/>
      <c r="I65" s="148"/>
      <c r="J65" s="149">
        <f>J105</f>
        <v>12124.55</v>
      </c>
      <c r="K65" s="97"/>
      <c r="L65" s="150"/>
    </row>
    <row r="66" spans="2:12" s="9" customFormat="1" ht="19.899999999999999" customHeight="1" x14ac:dyDescent="0.2">
      <c r="B66" s="146"/>
      <c r="C66" s="97"/>
      <c r="D66" s="147" t="s">
        <v>125</v>
      </c>
      <c r="E66" s="148"/>
      <c r="F66" s="148"/>
      <c r="G66" s="148"/>
      <c r="H66" s="148"/>
      <c r="I66" s="148"/>
      <c r="J66" s="149">
        <f>J114</f>
        <v>86844.59</v>
      </c>
      <c r="K66" s="97"/>
      <c r="L66" s="150"/>
    </row>
    <row r="67" spans="2:12" s="9" customFormat="1" ht="19.899999999999999" customHeight="1" x14ac:dyDescent="0.2">
      <c r="B67" s="146"/>
      <c r="C67" s="97"/>
      <c r="D67" s="147" t="s">
        <v>126</v>
      </c>
      <c r="E67" s="148"/>
      <c r="F67" s="148"/>
      <c r="G67" s="148"/>
      <c r="H67" s="148"/>
      <c r="I67" s="148"/>
      <c r="J67" s="149">
        <f>J133</f>
        <v>80465.150000000009</v>
      </c>
      <c r="K67" s="97"/>
      <c r="L67" s="150"/>
    </row>
    <row r="68" spans="2:12" s="9" customFormat="1" ht="19.899999999999999" customHeight="1" x14ac:dyDescent="0.2">
      <c r="B68" s="146"/>
      <c r="C68" s="97"/>
      <c r="D68" s="147" t="s">
        <v>127</v>
      </c>
      <c r="E68" s="148"/>
      <c r="F68" s="148"/>
      <c r="G68" s="148"/>
      <c r="H68" s="148"/>
      <c r="I68" s="148"/>
      <c r="J68" s="149">
        <f>J149</f>
        <v>25628.41</v>
      </c>
      <c r="K68" s="97"/>
      <c r="L68" s="150"/>
    </row>
    <row r="69" spans="2:12" s="9" customFormat="1" ht="19.899999999999999" customHeight="1" x14ac:dyDescent="0.2">
      <c r="B69" s="146"/>
      <c r="C69" s="97"/>
      <c r="D69" s="147" t="s">
        <v>128</v>
      </c>
      <c r="E69" s="148"/>
      <c r="F69" s="148"/>
      <c r="G69" s="148"/>
      <c r="H69" s="148"/>
      <c r="I69" s="148"/>
      <c r="J69" s="149">
        <f>J168</f>
        <v>8263.1200000000008</v>
      </c>
      <c r="K69" s="97"/>
      <c r="L69" s="150"/>
    </row>
    <row r="70" spans="2:12" s="8" customFormat="1" ht="24.95" customHeight="1" x14ac:dyDescent="0.2">
      <c r="B70" s="140"/>
      <c r="C70" s="141"/>
      <c r="D70" s="142" t="s">
        <v>129</v>
      </c>
      <c r="E70" s="143"/>
      <c r="F70" s="143"/>
      <c r="G70" s="143"/>
      <c r="H70" s="143"/>
      <c r="I70" s="143"/>
      <c r="J70" s="144">
        <f>J172</f>
        <v>526646.42999999993</v>
      </c>
      <c r="K70" s="141"/>
      <c r="L70" s="145"/>
    </row>
    <row r="71" spans="2:12" s="9" customFormat="1" ht="19.899999999999999" customHeight="1" x14ac:dyDescent="0.2">
      <c r="B71" s="146"/>
      <c r="C71" s="97"/>
      <c r="D71" s="147" t="s">
        <v>354</v>
      </c>
      <c r="E71" s="148"/>
      <c r="F71" s="148"/>
      <c r="G71" s="148"/>
      <c r="H71" s="148"/>
      <c r="I71" s="148"/>
      <c r="J71" s="149">
        <f>J173</f>
        <v>15222</v>
      </c>
      <c r="K71" s="97"/>
      <c r="L71" s="150"/>
    </row>
    <row r="72" spans="2:12" s="9" customFormat="1" ht="19.899999999999999" customHeight="1" x14ac:dyDescent="0.2">
      <c r="B72" s="146"/>
      <c r="C72" s="97"/>
      <c r="D72" s="147" t="s">
        <v>130</v>
      </c>
      <c r="E72" s="148"/>
      <c r="F72" s="148"/>
      <c r="G72" s="148"/>
      <c r="H72" s="148"/>
      <c r="I72" s="148"/>
      <c r="J72" s="149">
        <f>J179</f>
        <v>33984</v>
      </c>
      <c r="K72" s="97"/>
      <c r="L72" s="150"/>
    </row>
    <row r="73" spans="2:12" s="9" customFormat="1" ht="19.899999999999999" customHeight="1" x14ac:dyDescent="0.2">
      <c r="B73" s="146"/>
      <c r="C73" s="97"/>
      <c r="D73" s="147" t="s">
        <v>355</v>
      </c>
      <c r="E73" s="148"/>
      <c r="F73" s="148"/>
      <c r="G73" s="148"/>
      <c r="H73" s="148"/>
      <c r="I73" s="148"/>
      <c r="J73" s="149">
        <f>J191</f>
        <v>17202.289999999997</v>
      </c>
      <c r="K73" s="97"/>
      <c r="L73" s="150"/>
    </row>
    <row r="74" spans="2:12" s="9" customFormat="1" ht="19.899999999999999" customHeight="1" x14ac:dyDescent="0.2">
      <c r="B74" s="146"/>
      <c r="C74" s="97"/>
      <c r="D74" s="147" t="s">
        <v>356</v>
      </c>
      <c r="E74" s="148"/>
      <c r="F74" s="148"/>
      <c r="G74" s="148"/>
      <c r="H74" s="148"/>
      <c r="I74" s="148"/>
      <c r="J74" s="149">
        <f>J213</f>
        <v>16755.75</v>
      </c>
      <c r="K74" s="97"/>
      <c r="L74" s="150"/>
    </row>
    <row r="75" spans="2:12" s="9" customFormat="1" ht="19.899999999999999" customHeight="1" x14ac:dyDescent="0.2">
      <c r="B75" s="146"/>
      <c r="C75" s="97"/>
      <c r="D75" s="147" t="s">
        <v>357</v>
      </c>
      <c r="E75" s="148"/>
      <c r="F75" s="148"/>
      <c r="G75" s="148"/>
      <c r="H75" s="148"/>
      <c r="I75" s="148"/>
      <c r="J75" s="149">
        <f>J231</f>
        <v>40892.519999999997</v>
      </c>
      <c r="K75" s="97"/>
      <c r="L75" s="150"/>
    </row>
    <row r="76" spans="2:12" s="9" customFormat="1" ht="19.899999999999999" customHeight="1" x14ac:dyDescent="0.2">
      <c r="B76" s="146"/>
      <c r="C76" s="97"/>
      <c r="D76" s="147" t="s">
        <v>131</v>
      </c>
      <c r="E76" s="148"/>
      <c r="F76" s="148"/>
      <c r="G76" s="148"/>
      <c r="H76" s="148"/>
      <c r="I76" s="148"/>
      <c r="J76" s="149">
        <f>J254</f>
        <v>44250</v>
      </c>
      <c r="K76" s="97"/>
      <c r="L76" s="150"/>
    </row>
    <row r="77" spans="2:12" s="9" customFormat="1" ht="19.899999999999999" customHeight="1" x14ac:dyDescent="0.2">
      <c r="B77" s="146"/>
      <c r="C77" s="97"/>
      <c r="D77" s="147" t="s">
        <v>132</v>
      </c>
      <c r="E77" s="148"/>
      <c r="F77" s="148"/>
      <c r="G77" s="148"/>
      <c r="H77" s="148"/>
      <c r="I77" s="148"/>
      <c r="J77" s="149">
        <f>J259</f>
        <v>345949.87</v>
      </c>
      <c r="K77" s="97"/>
      <c r="L77" s="150"/>
    </row>
    <row r="78" spans="2:12" s="9" customFormat="1" ht="19.899999999999999" customHeight="1" x14ac:dyDescent="0.2">
      <c r="B78" s="146"/>
      <c r="C78" s="97"/>
      <c r="D78" s="147" t="s">
        <v>133</v>
      </c>
      <c r="E78" s="148"/>
      <c r="F78" s="148"/>
      <c r="G78" s="148"/>
      <c r="H78" s="148"/>
      <c r="I78" s="148"/>
      <c r="J78" s="149">
        <f>J291</f>
        <v>12390</v>
      </c>
      <c r="K78" s="97"/>
      <c r="L78" s="150"/>
    </row>
    <row r="79" spans="2:12" s="8" customFormat="1" ht="24.95" customHeight="1" x14ac:dyDescent="0.2">
      <c r="B79" s="140"/>
      <c r="C79" s="141"/>
      <c r="D79" s="142" t="s">
        <v>134</v>
      </c>
      <c r="E79" s="143"/>
      <c r="F79" s="143"/>
      <c r="G79" s="143"/>
      <c r="H79" s="143"/>
      <c r="I79" s="143"/>
      <c r="J79" s="144">
        <f>J294</f>
        <v>7080</v>
      </c>
      <c r="K79" s="141"/>
      <c r="L79" s="145"/>
    </row>
    <row r="80" spans="2:12" s="9" customFormat="1" ht="19.899999999999999" customHeight="1" x14ac:dyDescent="0.2">
      <c r="B80" s="146"/>
      <c r="C80" s="97"/>
      <c r="D80" s="147" t="s">
        <v>135</v>
      </c>
      <c r="E80" s="148"/>
      <c r="F80" s="148"/>
      <c r="G80" s="148"/>
      <c r="H80" s="148"/>
      <c r="I80" s="148"/>
      <c r="J80" s="149">
        <f>J295</f>
        <v>4720</v>
      </c>
      <c r="K80" s="97"/>
      <c r="L80" s="150"/>
    </row>
    <row r="81" spans="1:31" s="9" customFormat="1" ht="19.899999999999999" customHeight="1" x14ac:dyDescent="0.2">
      <c r="B81" s="146"/>
      <c r="C81" s="97"/>
      <c r="D81" s="147" t="s">
        <v>136</v>
      </c>
      <c r="E81" s="148"/>
      <c r="F81" s="148"/>
      <c r="G81" s="148"/>
      <c r="H81" s="148"/>
      <c r="I81" s="148"/>
      <c r="J81" s="149">
        <f>J299</f>
        <v>2360</v>
      </c>
      <c r="K81" s="97"/>
      <c r="L81" s="150"/>
    </row>
    <row r="82" spans="1:31" s="1" customFormat="1" ht="21.75" customHeight="1" x14ac:dyDescent="0.2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1" customFormat="1" ht="6.95" customHeight="1" x14ac:dyDescent="0.2">
      <c r="A83" s="34"/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7" spans="1:31" s="1" customFormat="1" ht="6.95" customHeight="1" x14ac:dyDescent="0.2">
      <c r="A87" s="34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24.95" customHeight="1" x14ac:dyDescent="0.2">
      <c r="A88" s="34"/>
      <c r="B88" s="35"/>
      <c r="C88" s="23" t="s">
        <v>137</v>
      </c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6.95" customHeight="1" x14ac:dyDescent="0.2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1" customFormat="1" ht="12" customHeight="1" x14ac:dyDescent="0.2">
      <c r="A90" s="34"/>
      <c r="B90" s="35"/>
      <c r="C90" s="29" t="s">
        <v>16</v>
      </c>
      <c r="D90" s="36"/>
      <c r="E90" s="36"/>
      <c r="F90" s="36"/>
      <c r="G90" s="36"/>
      <c r="H90" s="3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1" customFormat="1" ht="16.5" customHeight="1" x14ac:dyDescent="0.2">
      <c r="A91" s="34"/>
      <c r="B91" s="35"/>
      <c r="C91" s="36"/>
      <c r="D91" s="36"/>
      <c r="E91" s="379" t="str">
        <f>E7</f>
        <v>Čtyřlístek- udržovací práce DBS</v>
      </c>
      <c r="F91" s="380"/>
      <c r="G91" s="380"/>
      <c r="H91" s="380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ht="12" customHeight="1" x14ac:dyDescent="0.2">
      <c r="B92" s="21"/>
      <c r="C92" s="29" t="s">
        <v>116</v>
      </c>
      <c r="D92" s="22"/>
      <c r="E92" s="22"/>
      <c r="F92" s="22"/>
      <c r="G92" s="22"/>
      <c r="H92" s="22"/>
      <c r="I92" s="22"/>
      <c r="J92" s="22"/>
      <c r="K92" s="22"/>
      <c r="L92" s="20"/>
    </row>
    <row r="93" spans="1:31" s="1" customFormat="1" ht="16.5" customHeight="1" x14ac:dyDescent="0.2">
      <c r="A93" s="34"/>
      <c r="B93" s="35"/>
      <c r="C93" s="36"/>
      <c r="D93" s="36"/>
      <c r="E93" s="379" t="s">
        <v>117</v>
      </c>
      <c r="F93" s="381"/>
      <c r="G93" s="381"/>
      <c r="H93" s="381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2" customHeight="1" x14ac:dyDescent="0.2">
      <c r="A94" s="34"/>
      <c r="B94" s="35"/>
      <c r="C94" s="29" t="s">
        <v>118</v>
      </c>
      <c r="D94" s="36"/>
      <c r="E94" s="36"/>
      <c r="F94" s="36"/>
      <c r="G94" s="36"/>
      <c r="H94" s="36"/>
      <c r="I94" s="36"/>
      <c r="J94" s="36"/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16.5" customHeight="1" x14ac:dyDescent="0.2">
      <c r="A95" s="34"/>
      <c r="B95" s="35"/>
      <c r="C95" s="36"/>
      <c r="D95" s="36"/>
      <c r="E95" s="349" t="str">
        <f>E11</f>
        <v>4 - 4NP stavební část</v>
      </c>
      <c r="F95" s="381"/>
      <c r="G95" s="381"/>
      <c r="H95" s="381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" customFormat="1" ht="6.95" customHeight="1" x14ac:dyDescent="0.2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" customFormat="1" ht="12" customHeight="1" x14ac:dyDescent="0.2">
      <c r="A97" s="34"/>
      <c r="B97" s="35"/>
      <c r="C97" s="29" t="s">
        <v>21</v>
      </c>
      <c r="D97" s="36"/>
      <c r="E97" s="36"/>
      <c r="F97" s="27" t="str">
        <f>F14</f>
        <v>Ostrava</v>
      </c>
      <c r="G97" s="36"/>
      <c r="H97" s="36"/>
      <c r="I97" s="29" t="s">
        <v>23</v>
      </c>
      <c r="J97" s="59" t="str">
        <f>IF(J14="","",J14)</f>
        <v>19. 11. 2021</v>
      </c>
      <c r="K97" s="36"/>
      <c r="L97" s="11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" customFormat="1" ht="6.95" customHeight="1" x14ac:dyDescent="0.2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13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" customFormat="1" ht="15.2" customHeight="1" x14ac:dyDescent="0.2">
      <c r="A99" s="34"/>
      <c r="B99" s="35"/>
      <c r="C99" s="29" t="s">
        <v>25</v>
      </c>
      <c r="D99" s="36"/>
      <c r="E99" s="36"/>
      <c r="F99" s="27" t="str">
        <f>E17</f>
        <v>Čtyřlístek</v>
      </c>
      <c r="G99" s="36"/>
      <c r="H99" s="36"/>
      <c r="I99" s="29" t="s">
        <v>33</v>
      </c>
      <c r="J99" s="32" t="str">
        <f>E23</f>
        <v xml:space="preserve"> </v>
      </c>
      <c r="K99" s="36"/>
      <c r="L99" s="113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" customFormat="1" ht="15.2" customHeight="1" x14ac:dyDescent="0.2">
      <c r="A100" s="34"/>
      <c r="B100" s="35"/>
      <c r="C100" s="29" t="s">
        <v>31</v>
      </c>
      <c r="D100" s="36"/>
      <c r="E100" s="36"/>
      <c r="F100" s="27" t="str">
        <f>IF(E20="","",E20)</f>
        <v>Vyplň údaj</v>
      </c>
      <c r="G100" s="36"/>
      <c r="H100" s="36"/>
      <c r="I100" s="29" t="s">
        <v>36</v>
      </c>
      <c r="J100" s="32" t="str">
        <f>E26</f>
        <v xml:space="preserve"> </v>
      </c>
      <c r="K100" s="36"/>
      <c r="L100" s="113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" customFormat="1" ht="10.3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113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10" customFormat="1" ht="29.25" customHeight="1" x14ac:dyDescent="0.2">
      <c r="A102" s="151"/>
      <c r="B102" s="152"/>
      <c r="C102" s="153" t="s">
        <v>138</v>
      </c>
      <c r="D102" s="154" t="s">
        <v>58</v>
      </c>
      <c r="E102" s="154" t="s">
        <v>54</v>
      </c>
      <c r="F102" s="154" t="s">
        <v>55</v>
      </c>
      <c r="G102" s="154" t="s">
        <v>139</v>
      </c>
      <c r="H102" s="154" t="s">
        <v>140</v>
      </c>
      <c r="I102" s="154" t="s">
        <v>141</v>
      </c>
      <c r="J102" s="154" t="s">
        <v>122</v>
      </c>
      <c r="K102" s="155" t="s">
        <v>142</v>
      </c>
      <c r="L102" s="156"/>
      <c r="M102" s="68" t="s">
        <v>19</v>
      </c>
      <c r="N102" s="69" t="s">
        <v>43</v>
      </c>
      <c r="O102" s="69" t="s">
        <v>143</v>
      </c>
      <c r="P102" s="69" t="s">
        <v>144</v>
      </c>
      <c r="Q102" s="69" t="s">
        <v>145</v>
      </c>
      <c r="R102" s="69" t="s">
        <v>146</v>
      </c>
      <c r="S102" s="69" t="s">
        <v>147</v>
      </c>
      <c r="T102" s="70" t="s">
        <v>148</v>
      </c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</row>
    <row r="103" spans="1:65" s="1" customFormat="1" ht="22.9" customHeight="1" x14ac:dyDescent="0.25">
      <c r="A103" s="34"/>
      <c r="B103" s="35"/>
      <c r="C103" s="75" t="s">
        <v>149</v>
      </c>
      <c r="D103" s="36"/>
      <c r="E103" s="36"/>
      <c r="F103" s="36"/>
      <c r="G103" s="36"/>
      <c r="H103" s="36"/>
      <c r="I103" s="36"/>
      <c r="J103" s="157">
        <f>BK103</f>
        <v>747052.25</v>
      </c>
      <c r="K103" s="36"/>
      <c r="L103" s="39"/>
      <c r="M103" s="71"/>
      <c r="N103" s="158"/>
      <c r="O103" s="72"/>
      <c r="P103" s="159">
        <f>P104+P172+P294</f>
        <v>0</v>
      </c>
      <c r="Q103" s="72"/>
      <c r="R103" s="159">
        <f>R104+R172+R294</f>
        <v>10.17751049</v>
      </c>
      <c r="S103" s="72"/>
      <c r="T103" s="160">
        <f>T104+T172+T294</f>
        <v>7.8897951049999993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72</v>
      </c>
      <c r="AU103" s="17" t="s">
        <v>123</v>
      </c>
      <c r="BK103" s="161">
        <f>BK104+BK172+BK294</f>
        <v>747052.25</v>
      </c>
    </row>
    <row r="104" spans="1:65" s="11" customFormat="1" ht="25.9" customHeight="1" x14ac:dyDescent="0.2">
      <c r="B104" s="162"/>
      <c r="C104" s="163"/>
      <c r="D104" s="164" t="s">
        <v>72</v>
      </c>
      <c r="E104" s="165" t="s">
        <v>150</v>
      </c>
      <c r="F104" s="165" t="s">
        <v>151</v>
      </c>
      <c r="G104" s="163"/>
      <c r="H104" s="163"/>
      <c r="I104" s="166"/>
      <c r="J104" s="167">
        <f>BK104</f>
        <v>213325.82</v>
      </c>
      <c r="K104" s="163"/>
      <c r="L104" s="168"/>
      <c r="M104" s="169"/>
      <c r="N104" s="170"/>
      <c r="O104" s="170"/>
      <c r="P104" s="171">
        <f>P105+P114+P133+P149+P168</f>
        <v>0</v>
      </c>
      <c r="Q104" s="170"/>
      <c r="R104" s="171">
        <f>R105+R114+R133+R149+R168</f>
        <v>5.6110886899999999</v>
      </c>
      <c r="S104" s="170"/>
      <c r="T104" s="172">
        <f>T105+T114+T133+T149+T168</f>
        <v>6.84</v>
      </c>
      <c r="AR104" s="173" t="s">
        <v>77</v>
      </c>
      <c r="AT104" s="174" t="s">
        <v>72</v>
      </c>
      <c r="AU104" s="174" t="s">
        <v>73</v>
      </c>
      <c r="AY104" s="173" t="s">
        <v>152</v>
      </c>
      <c r="BK104" s="175">
        <f>BK105+BK114+BK133+BK149+BK168</f>
        <v>213325.82</v>
      </c>
    </row>
    <row r="105" spans="1:65" s="11" customFormat="1" ht="22.9" customHeight="1" x14ac:dyDescent="0.2">
      <c r="B105" s="162"/>
      <c r="C105" s="163"/>
      <c r="D105" s="164" t="s">
        <v>72</v>
      </c>
      <c r="E105" s="176" t="s">
        <v>88</v>
      </c>
      <c r="F105" s="176" t="s">
        <v>606</v>
      </c>
      <c r="G105" s="163"/>
      <c r="H105" s="163"/>
      <c r="I105" s="166"/>
      <c r="J105" s="177">
        <f>BK105</f>
        <v>12124.55</v>
      </c>
      <c r="K105" s="163"/>
      <c r="L105" s="168"/>
      <c r="M105" s="169"/>
      <c r="N105" s="170"/>
      <c r="O105" s="170"/>
      <c r="P105" s="171">
        <f>SUM(P106:P113)</f>
        <v>0</v>
      </c>
      <c r="Q105" s="170"/>
      <c r="R105" s="171">
        <f>SUM(R106:R113)</f>
        <v>4.3729259999999996</v>
      </c>
      <c r="S105" s="170"/>
      <c r="T105" s="172">
        <f>SUM(T106:T113)</f>
        <v>0</v>
      </c>
      <c r="AR105" s="173" t="s">
        <v>77</v>
      </c>
      <c r="AT105" s="174" t="s">
        <v>72</v>
      </c>
      <c r="AU105" s="174" t="s">
        <v>77</v>
      </c>
      <c r="AY105" s="173" t="s">
        <v>152</v>
      </c>
      <c r="BK105" s="175">
        <f>SUM(BK106:BK113)</f>
        <v>12124.55</v>
      </c>
    </row>
    <row r="106" spans="1:65" s="1" customFormat="1" ht="16.5" customHeight="1" x14ac:dyDescent="0.2">
      <c r="A106" s="34"/>
      <c r="B106" s="35"/>
      <c r="C106" s="178" t="s">
        <v>77</v>
      </c>
      <c r="D106" s="178" t="s">
        <v>154</v>
      </c>
      <c r="E106" s="179" t="s">
        <v>607</v>
      </c>
      <c r="F106" s="180" t="s">
        <v>608</v>
      </c>
      <c r="G106" s="181" t="s">
        <v>157</v>
      </c>
      <c r="H106" s="182">
        <v>17.239999999999998</v>
      </c>
      <c r="I106" s="183">
        <v>703.28</v>
      </c>
      <c r="J106" s="184">
        <f>ROUND(I106*H106,2)</f>
        <v>12124.55</v>
      </c>
      <c r="K106" s="180" t="s">
        <v>158</v>
      </c>
      <c r="L106" s="39"/>
      <c r="M106" s="185" t="s">
        <v>19</v>
      </c>
      <c r="N106" s="186" t="s">
        <v>45</v>
      </c>
      <c r="O106" s="64"/>
      <c r="P106" s="187">
        <f>O106*H106</f>
        <v>0</v>
      </c>
      <c r="Q106" s="187">
        <v>0.25364999999999999</v>
      </c>
      <c r="R106" s="187">
        <f>Q106*H106</f>
        <v>4.3729259999999996</v>
      </c>
      <c r="S106" s="187">
        <v>0</v>
      </c>
      <c r="T106" s="18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9" t="s">
        <v>91</v>
      </c>
      <c r="AT106" s="189" t="s">
        <v>154</v>
      </c>
      <c r="AU106" s="189" t="s">
        <v>84</v>
      </c>
      <c r="AY106" s="17" t="s">
        <v>152</v>
      </c>
      <c r="BE106" s="190">
        <f>IF(N106="základní",J106,0)</f>
        <v>0</v>
      </c>
      <c r="BF106" s="190">
        <f>IF(N106="snížená",J106,0)</f>
        <v>12124.55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7" t="s">
        <v>84</v>
      </c>
      <c r="BK106" s="190">
        <f>ROUND(I106*H106,2)</f>
        <v>12124.55</v>
      </c>
      <c r="BL106" s="17" t="s">
        <v>91</v>
      </c>
      <c r="BM106" s="189" t="s">
        <v>609</v>
      </c>
    </row>
    <row r="107" spans="1:65" s="1" customFormat="1" ht="11.25" x14ac:dyDescent="0.2">
      <c r="A107" s="34"/>
      <c r="B107" s="35"/>
      <c r="C107" s="36"/>
      <c r="D107" s="191" t="s">
        <v>160</v>
      </c>
      <c r="E107" s="36"/>
      <c r="F107" s="192" t="s">
        <v>610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160</v>
      </c>
      <c r="AU107" s="17" t="s">
        <v>84</v>
      </c>
    </row>
    <row r="108" spans="1:65" s="1" customFormat="1" ht="11.25" x14ac:dyDescent="0.2">
      <c r="A108" s="34"/>
      <c r="B108" s="35"/>
      <c r="C108" s="36"/>
      <c r="D108" s="196" t="s">
        <v>162</v>
      </c>
      <c r="E108" s="36"/>
      <c r="F108" s="197" t="s">
        <v>611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162</v>
      </c>
      <c r="AU108" s="17" t="s">
        <v>84</v>
      </c>
    </row>
    <row r="109" spans="1:65" s="12" customFormat="1" ht="11.25" x14ac:dyDescent="0.2">
      <c r="B109" s="198"/>
      <c r="C109" s="199"/>
      <c r="D109" s="191" t="s">
        <v>164</v>
      </c>
      <c r="E109" s="200" t="s">
        <v>19</v>
      </c>
      <c r="F109" s="201" t="s">
        <v>612</v>
      </c>
      <c r="G109" s="199"/>
      <c r="H109" s="202">
        <v>3.74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164</v>
      </c>
      <c r="AU109" s="208" t="s">
        <v>84</v>
      </c>
      <c r="AV109" s="12" t="s">
        <v>84</v>
      </c>
      <c r="AW109" s="12" t="s">
        <v>35</v>
      </c>
      <c r="AX109" s="12" t="s">
        <v>73</v>
      </c>
      <c r="AY109" s="208" t="s">
        <v>152</v>
      </c>
    </row>
    <row r="110" spans="1:65" s="12" customFormat="1" ht="11.25" x14ac:dyDescent="0.2">
      <c r="B110" s="198"/>
      <c r="C110" s="199"/>
      <c r="D110" s="191" t="s">
        <v>164</v>
      </c>
      <c r="E110" s="200" t="s">
        <v>19</v>
      </c>
      <c r="F110" s="201" t="s">
        <v>613</v>
      </c>
      <c r="G110" s="199"/>
      <c r="H110" s="202">
        <v>5.04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164</v>
      </c>
      <c r="AU110" s="208" t="s">
        <v>84</v>
      </c>
      <c r="AV110" s="12" t="s">
        <v>84</v>
      </c>
      <c r="AW110" s="12" t="s">
        <v>35</v>
      </c>
      <c r="AX110" s="12" t="s">
        <v>73</v>
      </c>
      <c r="AY110" s="208" t="s">
        <v>152</v>
      </c>
    </row>
    <row r="111" spans="1:65" s="12" customFormat="1" ht="11.25" x14ac:dyDescent="0.2">
      <c r="B111" s="198"/>
      <c r="C111" s="199"/>
      <c r="D111" s="191" t="s">
        <v>164</v>
      </c>
      <c r="E111" s="200" t="s">
        <v>19</v>
      </c>
      <c r="F111" s="201" t="s">
        <v>614</v>
      </c>
      <c r="G111" s="199"/>
      <c r="H111" s="202">
        <v>4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164</v>
      </c>
      <c r="AU111" s="208" t="s">
        <v>84</v>
      </c>
      <c r="AV111" s="12" t="s">
        <v>84</v>
      </c>
      <c r="AW111" s="12" t="s">
        <v>35</v>
      </c>
      <c r="AX111" s="12" t="s">
        <v>73</v>
      </c>
      <c r="AY111" s="208" t="s">
        <v>152</v>
      </c>
    </row>
    <row r="112" spans="1:65" s="12" customFormat="1" ht="11.25" x14ac:dyDescent="0.2">
      <c r="B112" s="198"/>
      <c r="C112" s="199"/>
      <c r="D112" s="191" t="s">
        <v>164</v>
      </c>
      <c r="E112" s="200" t="s">
        <v>19</v>
      </c>
      <c r="F112" s="201" t="s">
        <v>615</v>
      </c>
      <c r="G112" s="199"/>
      <c r="H112" s="202">
        <v>4.46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164</v>
      </c>
      <c r="AU112" s="208" t="s">
        <v>84</v>
      </c>
      <c r="AV112" s="12" t="s">
        <v>84</v>
      </c>
      <c r="AW112" s="12" t="s">
        <v>35</v>
      </c>
      <c r="AX112" s="12" t="s">
        <v>73</v>
      </c>
      <c r="AY112" s="208" t="s">
        <v>152</v>
      </c>
    </row>
    <row r="113" spans="1:65" s="13" customFormat="1" ht="11.25" x14ac:dyDescent="0.2">
      <c r="B113" s="219"/>
      <c r="C113" s="220"/>
      <c r="D113" s="191" t="s">
        <v>164</v>
      </c>
      <c r="E113" s="221" t="s">
        <v>19</v>
      </c>
      <c r="F113" s="222" t="s">
        <v>321</v>
      </c>
      <c r="G113" s="220"/>
      <c r="H113" s="223">
        <v>17.239999999999998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164</v>
      </c>
      <c r="AU113" s="229" t="s">
        <v>84</v>
      </c>
      <c r="AV113" s="13" t="s">
        <v>91</v>
      </c>
      <c r="AW113" s="13" t="s">
        <v>35</v>
      </c>
      <c r="AX113" s="13" t="s">
        <v>77</v>
      </c>
      <c r="AY113" s="229" t="s">
        <v>152</v>
      </c>
    </row>
    <row r="114" spans="1:65" s="11" customFormat="1" ht="22.9" customHeight="1" x14ac:dyDescent="0.2">
      <c r="B114" s="162"/>
      <c r="C114" s="163"/>
      <c r="D114" s="164" t="s">
        <v>72</v>
      </c>
      <c r="E114" s="176" t="s">
        <v>97</v>
      </c>
      <c r="F114" s="176" t="s">
        <v>153</v>
      </c>
      <c r="G114" s="163"/>
      <c r="H114" s="163"/>
      <c r="I114" s="166"/>
      <c r="J114" s="177">
        <f>BK114</f>
        <v>86844.59</v>
      </c>
      <c r="K114" s="163"/>
      <c r="L114" s="168"/>
      <c r="M114" s="169"/>
      <c r="N114" s="170"/>
      <c r="O114" s="170"/>
      <c r="P114" s="171">
        <f>SUM(P115:P132)</f>
        <v>0</v>
      </c>
      <c r="Q114" s="170"/>
      <c r="R114" s="171">
        <f>SUM(R115:R132)</f>
        <v>1.1042626900000001</v>
      </c>
      <c r="S114" s="170"/>
      <c r="T114" s="172">
        <f>SUM(T115:T132)</f>
        <v>0</v>
      </c>
      <c r="AR114" s="173" t="s">
        <v>77</v>
      </c>
      <c r="AT114" s="174" t="s">
        <v>72</v>
      </c>
      <c r="AU114" s="174" t="s">
        <v>77</v>
      </c>
      <c r="AY114" s="173" t="s">
        <v>152</v>
      </c>
      <c r="BK114" s="175">
        <f>SUM(BK115:BK132)</f>
        <v>86844.59</v>
      </c>
    </row>
    <row r="115" spans="1:65" s="1" customFormat="1" ht="16.5" customHeight="1" x14ac:dyDescent="0.2">
      <c r="A115" s="34"/>
      <c r="B115" s="35"/>
      <c r="C115" s="178" t="s">
        <v>84</v>
      </c>
      <c r="D115" s="178" t="s">
        <v>154</v>
      </c>
      <c r="E115" s="179" t="s">
        <v>155</v>
      </c>
      <c r="F115" s="180" t="s">
        <v>156</v>
      </c>
      <c r="G115" s="181" t="s">
        <v>157</v>
      </c>
      <c r="H115" s="182">
        <v>92.445499999999996</v>
      </c>
      <c r="I115" s="183">
        <v>198.24</v>
      </c>
      <c r="J115" s="184">
        <f>ROUND(I115*H115,2)</f>
        <v>18326.400000000001</v>
      </c>
      <c r="K115" s="180" t="s">
        <v>158</v>
      </c>
      <c r="L115" s="39"/>
      <c r="M115" s="185" t="s">
        <v>19</v>
      </c>
      <c r="N115" s="186" t="s">
        <v>45</v>
      </c>
      <c r="O115" s="64"/>
      <c r="P115" s="187">
        <f>O115*H115</f>
        <v>0</v>
      </c>
      <c r="Q115" s="187">
        <v>3.5000000000000001E-3</v>
      </c>
      <c r="R115" s="187">
        <f>Q115*H115</f>
        <v>0.32355924999999996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91</v>
      </c>
      <c r="AT115" s="189" t="s">
        <v>154</v>
      </c>
      <c r="AU115" s="189" t="s">
        <v>84</v>
      </c>
      <c r="AY115" s="17" t="s">
        <v>152</v>
      </c>
      <c r="BE115" s="190">
        <f>IF(N115="základní",J115,0)</f>
        <v>0</v>
      </c>
      <c r="BF115" s="190">
        <f>IF(N115="snížená",J115,0)</f>
        <v>18326.400000000001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84</v>
      </c>
      <c r="BK115" s="190">
        <f>ROUND(I115*H115,2)</f>
        <v>18326.400000000001</v>
      </c>
      <c r="BL115" s="17" t="s">
        <v>91</v>
      </c>
      <c r="BM115" s="189" t="s">
        <v>616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161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84</v>
      </c>
    </row>
    <row r="117" spans="1:65" s="1" customFormat="1" ht="11.25" x14ac:dyDescent="0.2">
      <c r="A117" s="34"/>
      <c r="B117" s="35"/>
      <c r="C117" s="36"/>
      <c r="D117" s="196" t="s">
        <v>162</v>
      </c>
      <c r="E117" s="36"/>
      <c r="F117" s="197" t="s">
        <v>163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162</v>
      </c>
      <c r="AU117" s="17" t="s">
        <v>84</v>
      </c>
    </row>
    <row r="118" spans="1:65" s="12" customFormat="1" ht="11.25" x14ac:dyDescent="0.2">
      <c r="B118" s="198"/>
      <c r="C118" s="199"/>
      <c r="D118" s="191" t="s">
        <v>164</v>
      </c>
      <c r="E118" s="200" t="s">
        <v>19</v>
      </c>
      <c r="F118" s="201" t="s">
        <v>359</v>
      </c>
      <c r="G118" s="199"/>
      <c r="H118" s="202">
        <v>92.445499999999996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164</v>
      </c>
      <c r="AU118" s="208" t="s">
        <v>84</v>
      </c>
      <c r="AV118" s="12" t="s">
        <v>84</v>
      </c>
      <c r="AW118" s="12" t="s">
        <v>35</v>
      </c>
      <c r="AX118" s="12" t="s">
        <v>77</v>
      </c>
      <c r="AY118" s="208" t="s">
        <v>152</v>
      </c>
    </row>
    <row r="119" spans="1:65" s="1" customFormat="1" ht="16.5" customHeight="1" x14ac:dyDescent="0.2">
      <c r="A119" s="34"/>
      <c r="B119" s="35"/>
      <c r="C119" s="178" t="s">
        <v>88</v>
      </c>
      <c r="D119" s="178" t="s">
        <v>154</v>
      </c>
      <c r="E119" s="179" t="s">
        <v>166</v>
      </c>
      <c r="F119" s="180" t="s">
        <v>167</v>
      </c>
      <c r="G119" s="181" t="s">
        <v>157</v>
      </c>
      <c r="H119" s="182">
        <v>4.4480000000000004</v>
      </c>
      <c r="I119" s="183">
        <v>304.44</v>
      </c>
      <c r="J119" s="184">
        <f>ROUND(I119*H119,2)</f>
        <v>1354.15</v>
      </c>
      <c r="K119" s="180" t="s">
        <v>158</v>
      </c>
      <c r="L119" s="39"/>
      <c r="M119" s="185" t="s">
        <v>19</v>
      </c>
      <c r="N119" s="186" t="s">
        <v>45</v>
      </c>
      <c r="O119" s="64"/>
      <c r="P119" s="187">
        <f>O119*H119</f>
        <v>0</v>
      </c>
      <c r="Q119" s="187">
        <v>1.8380000000000001E-2</v>
      </c>
      <c r="R119" s="187">
        <f>Q119*H119</f>
        <v>8.1754240000000006E-2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91</v>
      </c>
      <c r="AT119" s="189" t="s">
        <v>154</v>
      </c>
      <c r="AU119" s="189" t="s">
        <v>84</v>
      </c>
      <c r="AY119" s="17" t="s">
        <v>152</v>
      </c>
      <c r="BE119" s="190">
        <f>IF(N119="základní",J119,0)</f>
        <v>0</v>
      </c>
      <c r="BF119" s="190">
        <f>IF(N119="snížená",J119,0)</f>
        <v>1354.15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84</v>
      </c>
      <c r="BK119" s="190">
        <f>ROUND(I119*H119,2)</f>
        <v>1354.15</v>
      </c>
      <c r="BL119" s="17" t="s">
        <v>91</v>
      </c>
      <c r="BM119" s="189" t="s">
        <v>617</v>
      </c>
    </row>
    <row r="120" spans="1:65" s="1" customFormat="1" ht="19.5" x14ac:dyDescent="0.2">
      <c r="A120" s="34"/>
      <c r="B120" s="35"/>
      <c r="C120" s="36"/>
      <c r="D120" s="191" t="s">
        <v>160</v>
      </c>
      <c r="E120" s="36"/>
      <c r="F120" s="192" t="s">
        <v>169</v>
      </c>
      <c r="G120" s="36"/>
      <c r="H120" s="36"/>
      <c r="I120" s="193"/>
      <c r="J120" s="36"/>
      <c r="K120" s="36"/>
      <c r="L120" s="39"/>
      <c r="M120" s="194"/>
      <c r="N120" s="19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160</v>
      </c>
      <c r="AU120" s="17" t="s">
        <v>84</v>
      </c>
    </row>
    <row r="121" spans="1:65" s="1" customFormat="1" ht="11.25" x14ac:dyDescent="0.2">
      <c r="A121" s="34"/>
      <c r="B121" s="35"/>
      <c r="C121" s="36"/>
      <c r="D121" s="196" t="s">
        <v>162</v>
      </c>
      <c r="E121" s="36"/>
      <c r="F121" s="197" t="s">
        <v>170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162</v>
      </c>
      <c r="AU121" s="17" t="s">
        <v>84</v>
      </c>
    </row>
    <row r="122" spans="1:65" s="1" customFormat="1" ht="16.5" customHeight="1" x14ac:dyDescent="0.2">
      <c r="A122" s="34"/>
      <c r="B122" s="35"/>
      <c r="C122" s="178" t="s">
        <v>91</v>
      </c>
      <c r="D122" s="178" t="s">
        <v>154</v>
      </c>
      <c r="E122" s="179" t="s">
        <v>171</v>
      </c>
      <c r="F122" s="180" t="s">
        <v>172</v>
      </c>
      <c r="G122" s="181" t="s">
        <v>157</v>
      </c>
      <c r="H122" s="182">
        <v>4.4480000000000004</v>
      </c>
      <c r="I122" s="183">
        <v>69.62</v>
      </c>
      <c r="J122" s="184">
        <f>ROUND(I122*H122,2)</f>
        <v>309.67</v>
      </c>
      <c r="K122" s="180" t="s">
        <v>158</v>
      </c>
      <c r="L122" s="39"/>
      <c r="M122" s="185" t="s">
        <v>19</v>
      </c>
      <c r="N122" s="186" t="s">
        <v>45</v>
      </c>
      <c r="O122" s="64"/>
      <c r="P122" s="187">
        <f>O122*H122</f>
        <v>0</v>
      </c>
      <c r="Q122" s="187">
        <v>7.9000000000000008E-3</v>
      </c>
      <c r="R122" s="187">
        <f>Q122*H122</f>
        <v>3.5139200000000009E-2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91</v>
      </c>
      <c r="AT122" s="189" t="s">
        <v>154</v>
      </c>
      <c r="AU122" s="189" t="s">
        <v>84</v>
      </c>
      <c r="AY122" s="17" t="s">
        <v>152</v>
      </c>
      <c r="BE122" s="190">
        <f>IF(N122="základní",J122,0)</f>
        <v>0</v>
      </c>
      <c r="BF122" s="190">
        <f>IF(N122="snížená",J122,0)</f>
        <v>309.67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84</v>
      </c>
      <c r="BK122" s="190">
        <f>ROUND(I122*H122,2)</f>
        <v>309.67</v>
      </c>
      <c r="BL122" s="17" t="s">
        <v>91</v>
      </c>
      <c r="BM122" s="189" t="s">
        <v>618</v>
      </c>
    </row>
    <row r="123" spans="1:65" s="1" customFormat="1" ht="19.5" x14ac:dyDescent="0.2">
      <c r="A123" s="34"/>
      <c r="B123" s="35"/>
      <c r="C123" s="36"/>
      <c r="D123" s="191" t="s">
        <v>160</v>
      </c>
      <c r="E123" s="36"/>
      <c r="F123" s="192" t="s">
        <v>174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160</v>
      </c>
      <c r="AU123" s="17" t="s">
        <v>84</v>
      </c>
    </row>
    <row r="124" spans="1:65" s="1" customFormat="1" ht="11.25" x14ac:dyDescent="0.2">
      <c r="A124" s="34"/>
      <c r="B124" s="35"/>
      <c r="C124" s="36"/>
      <c r="D124" s="196" t="s">
        <v>162</v>
      </c>
      <c r="E124" s="36"/>
      <c r="F124" s="197" t="s">
        <v>175</v>
      </c>
      <c r="G124" s="36"/>
      <c r="H124" s="36"/>
      <c r="I124" s="193"/>
      <c r="J124" s="36"/>
      <c r="K124" s="36"/>
      <c r="L124" s="39"/>
      <c r="M124" s="194"/>
      <c r="N124" s="19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162</v>
      </c>
      <c r="AU124" s="17" t="s">
        <v>84</v>
      </c>
    </row>
    <row r="125" spans="1:65" s="1" customFormat="1" ht="16.5" customHeight="1" x14ac:dyDescent="0.2">
      <c r="A125" s="34"/>
      <c r="B125" s="35"/>
      <c r="C125" s="178" t="s">
        <v>94</v>
      </c>
      <c r="D125" s="178" t="s">
        <v>154</v>
      </c>
      <c r="E125" s="179" t="s">
        <v>176</v>
      </c>
      <c r="F125" s="180" t="s">
        <v>177</v>
      </c>
      <c r="G125" s="181" t="s">
        <v>157</v>
      </c>
      <c r="H125" s="182">
        <v>189.66</v>
      </c>
      <c r="I125" s="183">
        <v>156.94</v>
      </c>
      <c r="J125" s="184">
        <f>ROUND(I125*H125,2)</f>
        <v>29765.24</v>
      </c>
      <c r="K125" s="180" t="s">
        <v>158</v>
      </c>
      <c r="L125" s="39"/>
      <c r="M125" s="185" t="s">
        <v>19</v>
      </c>
      <c r="N125" s="186" t="s">
        <v>45</v>
      </c>
      <c r="O125" s="64"/>
      <c r="P125" s="187">
        <f>O125*H125</f>
        <v>0</v>
      </c>
      <c r="Q125" s="187">
        <v>3.5000000000000001E-3</v>
      </c>
      <c r="R125" s="187">
        <f>Q125*H125</f>
        <v>0.66381000000000001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91</v>
      </c>
      <c r="AT125" s="189" t="s">
        <v>154</v>
      </c>
      <c r="AU125" s="189" t="s">
        <v>84</v>
      </c>
      <c r="AY125" s="17" t="s">
        <v>152</v>
      </c>
      <c r="BE125" s="190">
        <f>IF(N125="základní",J125,0)</f>
        <v>0</v>
      </c>
      <c r="BF125" s="190">
        <f>IF(N125="snížená",J125,0)</f>
        <v>29765.24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29765.24</v>
      </c>
      <c r="BL125" s="17" t="s">
        <v>91</v>
      </c>
      <c r="BM125" s="189" t="s">
        <v>619</v>
      </c>
    </row>
    <row r="126" spans="1:65" s="1" customFormat="1" ht="11.25" x14ac:dyDescent="0.2">
      <c r="A126" s="34"/>
      <c r="B126" s="35"/>
      <c r="C126" s="36"/>
      <c r="D126" s="191" t="s">
        <v>160</v>
      </c>
      <c r="E126" s="36"/>
      <c r="F126" s="192" t="s">
        <v>179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84</v>
      </c>
    </row>
    <row r="127" spans="1:65" s="1" customFormat="1" ht="11.25" x14ac:dyDescent="0.2">
      <c r="A127" s="34"/>
      <c r="B127" s="35"/>
      <c r="C127" s="36"/>
      <c r="D127" s="196" t="s">
        <v>162</v>
      </c>
      <c r="E127" s="36"/>
      <c r="F127" s="197" t="s">
        <v>180</v>
      </c>
      <c r="G127" s="36"/>
      <c r="H127" s="36"/>
      <c r="I127" s="193"/>
      <c r="J127" s="36"/>
      <c r="K127" s="36"/>
      <c r="L127" s="39"/>
      <c r="M127" s="194"/>
      <c r="N127" s="195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162</v>
      </c>
      <c r="AU127" s="17" t="s">
        <v>84</v>
      </c>
    </row>
    <row r="128" spans="1:65" s="12" customFormat="1" ht="11.25" x14ac:dyDescent="0.2">
      <c r="B128" s="198"/>
      <c r="C128" s="199"/>
      <c r="D128" s="191" t="s">
        <v>164</v>
      </c>
      <c r="E128" s="200" t="s">
        <v>19</v>
      </c>
      <c r="F128" s="201" t="s">
        <v>620</v>
      </c>
      <c r="G128" s="199"/>
      <c r="H128" s="202">
        <v>189.66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164</v>
      </c>
      <c r="AU128" s="208" t="s">
        <v>84</v>
      </c>
      <c r="AV128" s="12" t="s">
        <v>84</v>
      </c>
      <c r="AW128" s="12" t="s">
        <v>35</v>
      </c>
      <c r="AX128" s="12" t="s">
        <v>77</v>
      </c>
      <c r="AY128" s="208" t="s">
        <v>152</v>
      </c>
    </row>
    <row r="129" spans="1:65" s="1" customFormat="1" ht="16.5" customHeight="1" x14ac:dyDescent="0.2">
      <c r="A129" s="34"/>
      <c r="B129" s="35"/>
      <c r="C129" s="178" t="s">
        <v>97</v>
      </c>
      <c r="D129" s="178" t="s">
        <v>154</v>
      </c>
      <c r="E129" s="179" t="s">
        <v>182</v>
      </c>
      <c r="F129" s="180" t="s">
        <v>183</v>
      </c>
      <c r="G129" s="181" t="s">
        <v>157</v>
      </c>
      <c r="H129" s="182">
        <v>1848.91</v>
      </c>
      <c r="I129" s="183">
        <v>20.059999999999999</v>
      </c>
      <c r="J129" s="184">
        <f>ROUND(I129*H129,2)</f>
        <v>37089.129999999997</v>
      </c>
      <c r="K129" s="180" t="s">
        <v>158</v>
      </c>
      <c r="L129" s="39"/>
      <c r="M129" s="185" t="s">
        <v>19</v>
      </c>
      <c r="N129" s="186" t="s">
        <v>45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91</v>
      </c>
      <c r="AT129" s="189" t="s">
        <v>154</v>
      </c>
      <c r="AU129" s="189" t="s">
        <v>84</v>
      </c>
      <c r="AY129" s="17" t="s">
        <v>152</v>
      </c>
      <c r="BE129" s="190">
        <f>IF(N129="základní",J129,0)</f>
        <v>0</v>
      </c>
      <c r="BF129" s="190">
        <f>IF(N129="snížená",J129,0)</f>
        <v>37089.129999999997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37089.129999999997</v>
      </c>
      <c r="BL129" s="17" t="s">
        <v>91</v>
      </c>
      <c r="BM129" s="189" t="s">
        <v>621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185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84</v>
      </c>
    </row>
    <row r="131" spans="1:65" s="1" customFormat="1" ht="11.25" x14ac:dyDescent="0.2">
      <c r="A131" s="34"/>
      <c r="B131" s="35"/>
      <c r="C131" s="36"/>
      <c r="D131" s="196" t="s">
        <v>162</v>
      </c>
      <c r="E131" s="36"/>
      <c r="F131" s="197" t="s">
        <v>186</v>
      </c>
      <c r="G131" s="36"/>
      <c r="H131" s="36"/>
      <c r="I131" s="193"/>
      <c r="J131" s="36"/>
      <c r="K131" s="36"/>
      <c r="L131" s="39"/>
      <c r="M131" s="194"/>
      <c r="N131" s="19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162</v>
      </c>
      <c r="AU131" s="17" t="s">
        <v>84</v>
      </c>
    </row>
    <row r="132" spans="1:65" s="12" customFormat="1" ht="11.25" x14ac:dyDescent="0.2">
      <c r="B132" s="198"/>
      <c r="C132" s="199"/>
      <c r="D132" s="191" t="s">
        <v>164</v>
      </c>
      <c r="E132" s="200" t="s">
        <v>19</v>
      </c>
      <c r="F132" s="201" t="s">
        <v>530</v>
      </c>
      <c r="G132" s="199"/>
      <c r="H132" s="202">
        <v>1848.91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164</v>
      </c>
      <c r="AU132" s="208" t="s">
        <v>84</v>
      </c>
      <c r="AV132" s="12" t="s">
        <v>84</v>
      </c>
      <c r="AW132" s="12" t="s">
        <v>35</v>
      </c>
      <c r="AX132" s="12" t="s">
        <v>77</v>
      </c>
      <c r="AY132" s="208" t="s">
        <v>152</v>
      </c>
    </row>
    <row r="133" spans="1:65" s="11" customFormat="1" ht="22.9" customHeight="1" x14ac:dyDescent="0.2">
      <c r="B133" s="162"/>
      <c r="C133" s="163"/>
      <c r="D133" s="164" t="s">
        <v>72</v>
      </c>
      <c r="E133" s="176" t="s">
        <v>188</v>
      </c>
      <c r="F133" s="176" t="s">
        <v>189</v>
      </c>
      <c r="G133" s="163"/>
      <c r="H133" s="163"/>
      <c r="I133" s="166"/>
      <c r="J133" s="177">
        <f>BK133</f>
        <v>80465.150000000009</v>
      </c>
      <c r="K133" s="163"/>
      <c r="L133" s="168"/>
      <c r="M133" s="169"/>
      <c r="N133" s="170"/>
      <c r="O133" s="170"/>
      <c r="P133" s="171">
        <f>SUM(P134:P148)</f>
        <v>0</v>
      </c>
      <c r="Q133" s="170"/>
      <c r="R133" s="171">
        <f>SUM(R134:R148)</f>
        <v>0.13389999999999999</v>
      </c>
      <c r="S133" s="170"/>
      <c r="T133" s="172">
        <f>SUM(T134:T148)</f>
        <v>6.84</v>
      </c>
      <c r="AR133" s="173" t="s">
        <v>77</v>
      </c>
      <c r="AT133" s="174" t="s">
        <v>72</v>
      </c>
      <c r="AU133" s="174" t="s">
        <v>77</v>
      </c>
      <c r="AY133" s="173" t="s">
        <v>152</v>
      </c>
      <c r="BK133" s="175">
        <f>SUM(BK134:BK148)</f>
        <v>80465.150000000009</v>
      </c>
    </row>
    <row r="134" spans="1:65" s="1" customFormat="1" ht="21.75" customHeight="1" x14ac:dyDescent="0.2">
      <c r="A134" s="34"/>
      <c r="B134" s="35"/>
      <c r="C134" s="178" t="s">
        <v>100</v>
      </c>
      <c r="D134" s="178" t="s">
        <v>154</v>
      </c>
      <c r="E134" s="179" t="s">
        <v>190</v>
      </c>
      <c r="F134" s="180" t="s">
        <v>191</v>
      </c>
      <c r="G134" s="181" t="s">
        <v>157</v>
      </c>
      <c r="H134" s="182">
        <v>1030</v>
      </c>
      <c r="I134" s="183">
        <v>57.82</v>
      </c>
      <c r="J134" s="184">
        <f>ROUND(I134*H134,2)</f>
        <v>59554.6</v>
      </c>
      <c r="K134" s="180" t="s">
        <v>158</v>
      </c>
      <c r="L134" s="39"/>
      <c r="M134" s="185" t="s">
        <v>19</v>
      </c>
      <c r="N134" s="186" t="s">
        <v>45</v>
      </c>
      <c r="O134" s="64"/>
      <c r="P134" s="187">
        <f>O134*H134</f>
        <v>0</v>
      </c>
      <c r="Q134" s="187">
        <v>1.2999999999999999E-4</v>
      </c>
      <c r="R134" s="187">
        <f>Q134*H134</f>
        <v>0.13389999999999999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91</v>
      </c>
      <c r="AT134" s="189" t="s">
        <v>154</v>
      </c>
      <c r="AU134" s="189" t="s">
        <v>84</v>
      </c>
      <c r="AY134" s="17" t="s">
        <v>152</v>
      </c>
      <c r="BE134" s="190">
        <f>IF(N134="základní",J134,0)</f>
        <v>0</v>
      </c>
      <c r="BF134" s="190">
        <f>IF(N134="snížená",J134,0)</f>
        <v>59554.6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84</v>
      </c>
      <c r="BK134" s="190">
        <f>ROUND(I134*H134,2)</f>
        <v>59554.6</v>
      </c>
      <c r="BL134" s="17" t="s">
        <v>91</v>
      </c>
      <c r="BM134" s="189" t="s">
        <v>622</v>
      </c>
    </row>
    <row r="135" spans="1:65" s="1" customFormat="1" ht="11.25" x14ac:dyDescent="0.2">
      <c r="A135" s="34"/>
      <c r="B135" s="35"/>
      <c r="C135" s="36"/>
      <c r="D135" s="191" t="s">
        <v>160</v>
      </c>
      <c r="E135" s="36"/>
      <c r="F135" s="192" t="s">
        <v>193</v>
      </c>
      <c r="G135" s="36"/>
      <c r="H135" s="36"/>
      <c r="I135" s="193"/>
      <c r="J135" s="36"/>
      <c r="K135" s="36"/>
      <c r="L135" s="39"/>
      <c r="M135" s="194"/>
      <c r="N135" s="195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160</v>
      </c>
      <c r="AU135" s="17" t="s">
        <v>84</v>
      </c>
    </row>
    <row r="136" spans="1:65" s="1" customFormat="1" ht="11.25" x14ac:dyDescent="0.2">
      <c r="A136" s="34"/>
      <c r="B136" s="35"/>
      <c r="C136" s="36"/>
      <c r="D136" s="196" t="s">
        <v>162</v>
      </c>
      <c r="E136" s="36"/>
      <c r="F136" s="197" t="s">
        <v>194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162</v>
      </c>
      <c r="AU136" s="17" t="s">
        <v>84</v>
      </c>
    </row>
    <row r="137" spans="1:65" s="12" customFormat="1" ht="11.25" x14ac:dyDescent="0.2">
      <c r="B137" s="198"/>
      <c r="C137" s="199"/>
      <c r="D137" s="191" t="s">
        <v>164</v>
      </c>
      <c r="E137" s="200" t="s">
        <v>19</v>
      </c>
      <c r="F137" s="201" t="s">
        <v>623</v>
      </c>
      <c r="G137" s="199"/>
      <c r="H137" s="202">
        <v>1030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164</v>
      </c>
      <c r="AU137" s="208" t="s">
        <v>84</v>
      </c>
      <c r="AV137" s="12" t="s">
        <v>84</v>
      </c>
      <c r="AW137" s="12" t="s">
        <v>35</v>
      </c>
      <c r="AX137" s="12" t="s">
        <v>77</v>
      </c>
      <c r="AY137" s="208" t="s">
        <v>152</v>
      </c>
    </row>
    <row r="138" spans="1:65" s="1" customFormat="1" ht="16.5" customHeight="1" x14ac:dyDescent="0.2">
      <c r="A138" s="34"/>
      <c r="B138" s="35"/>
      <c r="C138" s="178" t="s">
        <v>624</v>
      </c>
      <c r="D138" s="178" t="s">
        <v>154</v>
      </c>
      <c r="E138" s="179" t="s">
        <v>196</v>
      </c>
      <c r="F138" s="180" t="s">
        <v>197</v>
      </c>
      <c r="G138" s="181" t="s">
        <v>157</v>
      </c>
      <c r="H138" s="182">
        <v>1848.91</v>
      </c>
      <c r="I138" s="183">
        <v>3.54</v>
      </c>
      <c r="J138" s="184">
        <f>ROUND(I138*H138,2)</f>
        <v>6545.14</v>
      </c>
      <c r="K138" s="180" t="s">
        <v>158</v>
      </c>
      <c r="L138" s="39"/>
      <c r="M138" s="185" t="s">
        <v>19</v>
      </c>
      <c r="N138" s="186" t="s">
        <v>45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91</v>
      </c>
      <c r="AT138" s="189" t="s">
        <v>154</v>
      </c>
      <c r="AU138" s="189" t="s">
        <v>84</v>
      </c>
      <c r="AY138" s="17" t="s">
        <v>152</v>
      </c>
      <c r="BE138" s="190">
        <f>IF(N138="základní",J138,0)</f>
        <v>0</v>
      </c>
      <c r="BF138" s="190">
        <f>IF(N138="snížená",J138,0)</f>
        <v>6545.14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84</v>
      </c>
      <c r="BK138" s="190">
        <f>ROUND(I138*H138,2)</f>
        <v>6545.14</v>
      </c>
      <c r="BL138" s="17" t="s">
        <v>91</v>
      </c>
      <c r="BM138" s="189" t="s">
        <v>625</v>
      </c>
    </row>
    <row r="139" spans="1:65" s="1" customFormat="1" ht="11.25" x14ac:dyDescent="0.2">
      <c r="A139" s="34"/>
      <c r="B139" s="35"/>
      <c r="C139" s="36"/>
      <c r="D139" s="191" t="s">
        <v>160</v>
      </c>
      <c r="E139" s="36"/>
      <c r="F139" s="192" t="s">
        <v>199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160</v>
      </c>
      <c r="AU139" s="17" t="s">
        <v>84</v>
      </c>
    </row>
    <row r="140" spans="1:65" s="1" customFormat="1" ht="11.25" x14ac:dyDescent="0.2">
      <c r="A140" s="34"/>
      <c r="B140" s="35"/>
      <c r="C140" s="36"/>
      <c r="D140" s="196" t="s">
        <v>162</v>
      </c>
      <c r="E140" s="36"/>
      <c r="F140" s="197" t="s">
        <v>200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162</v>
      </c>
      <c r="AU140" s="17" t="s">
        <v>84</v>
      </c>
    </row>
    <row r="141" spans="1:65" s="12" customFormat="1" ht="11.25" x14ac:dyDescent="0.2">
      <c r="B141" s="198"/>
      <c r="C141" s="199"/>
      <c r="D141" s="191" t="s">
        <v>164</v>
      </c>
      <c r="E141" s="200" t="s">
        <v>19</v>
      </c>
      <c r="F141" s="201" t="s">
        <v>530</v>
      </c>
      <c r="G141" s="199"/>
      <c r="H141" s="202">
        <v>1848.91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164</v>
      </c>
      <c r="AU141" s="208" t="s">
        <v>84</v>
      </c>
      <c r="AV141" s="12" t="s">
        <v>84</v>
      </c>
      <c r="AW141" s="12" t="s">
        <v>35</v>
      </c>
      <c r="AX141" s="12" t="s">
        <v>77</v>
      </c>
      <c r="AY141" s="208" t="s">
        <v>152</v>
      </c>
    </row>
    <row r="142" spans="1:65" s="1" customFormat="1" ht="16.5" customHeight="1" x14ac:dyDescent="0.2">
      <c r="A142" s="34"/>
      <c r="B142" s="35"/>
      <c r="C142" s="178" t="s">
        <v>210</v>
      </c>
      <c r="D142" s="178" t="s">
        <v>154</v>
      </c>
      <c r="E142" s="179" t="s">
        <v>368</v>
      </c>
      <c r="F142" s="180" t="s">
        <v>369</v>
      </c>
      <c r="G142" s="181" t="s">
        <v>370</v>
      </c>
      <c r="H142" s="182">
        <v>2.88</v>
      </c>
      <c r="I142" s="183">
        <v>4266.88</v>
      </c>
      <c r="J142" s="184">
        <f>ROUND(I142*H142,2)</f>
        <v>12288.61</v>
      </c>
      <c r="K142" s="180" t="s">
        <v>158</v>
      </c>
      <c r="L142" s="39"/>
      <c r="M142" s="185" t="s">
        <v>19</v>
      </c>
      <c r="N142" s="186" t="s">
        <v>45</v>
      </c>
      <c r="O142" s="64"/>
      <c r="P142" s="187">
        <f>O142*H142</f>
        <v>0</v>
      </c>
      <c r="Q142" s="187">
        <v>0</v>
      </c>
      <c r="R142" s="187">
        <f>Q142*H142</f>
        <v>0</v>
      </c>
      <c r="S142" s="187">
        <v>2.2000000000000002</v>
      </c>
      <c r="T142" s="188">
        <f>S142*H142</f>
        <v>6.3360000000000003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91</v>
      </c>
      <c r="AT142" s="189" t="s">
        <v>154</v>
      </c>
      <c r="AU142" s="189" t="s">
        <v>84</v>
      </c>
      <c r="AY142" s="17" t="s">
        <v>152</v>
      </c>
      <c r="BE142" s="190">
        <f>IF(N142="základní",J142,0)</f>
        <v>0</v>
      </c>
      <c r="BF142" s="190">
        <f>IF(N142="snížená",J142,0)</f>
        <v>12288.61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84</v>
      </c>
      <c r="BK142" s="190">
        <f>ROUND(I142*H142,2)</f>
        <v>12288.61</v>
      </c>
      <c r="BL142" s="17" t="s">
        <v>91</v>
      </c>
      <c r="BM142" s="189" t="s">
        <v>626</v>
      </c>
    </row>
    <row r="143" spans="1:65" s="1" customFormat="1" ht="11.25" x14ac:dyDescent="0.2">
      <c r="A143" s="34"/>
      <c r="B143" s="35"/>
      <c r="C143" s="36"/>
      <c r="D143" s="191" t="s">
        <v>160</v>
      </c>
      <c r="E143" s="36"/>
      <c r="F143" s="192" t="s">
        <v>372</v>
      </c>
      <c r="G143" s="36"/>
      <c r="H143" s="36"/>
      <c r="I143" s="193"/>
      <c r="J143" s="36"/>
      <c r="K143" s="36"/>
      <c r="L143" s="39"/>
      <c r="M143" s="194"/>
      <c r="N143" s="19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160</v>
      </c>
      <c r="AU143" s="17" t="s">
        <v>84</v>
      </c>
    </row>
    <row r="144" spans="1:65" s="1" customFormat="1" ht="11.25" x14ac:dyDescent="0.2">
      <c r="A144" s="34"/>
      <c r="B144" s="35"/>
      <c r="C144" s="36"/>
      <c r="D144" s="196" t="s">
        <v>162</v>
      </c>
      <c r="E144" s="36"/>
      <c r="F144" s="197" t="s">
        <v>373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162</v>
      </c>
      <c r="AU144" s="17" t="s">
        <v>84</v>
      </c>
    </row>
    <row r="145" spans="1:65" s="12" customFormat="1" ht="11.25" x14ac:dyDescent="0.2">
      <c r="B145" s="198"/>
      <c r="C145" s="199"/>
      <c r="D145" s="191" t="s">
        <v>164</v>
      </c>
      <c r="E145" s="200" t="s">
        <v>19</v>
      </c>
      <c r="F145" s="201" t="s">
        <v>627</v>
      </c>
      <c r="G145" s="199"/>
      <c r="H145" s="202">
        <v>2.88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164</v>
      </c>
      <c r="AU145" s="208" t="s">
        <v>84</v>
      </c>
      <c r="AV145" s="12" t="s">
        <v>84</v>
      </c>
      <c r="AW145" s="12" t="s">
        <v>35</v>
      </c>
      <c r="AX145" s="12" t="s">
        <v>77</v>
      </c>
      <c r="AY145" s="208" t="s">
        <v>152</v>
      </c>
    </row>
    <row r="146" spans="1:65" s="1" customFormat="1" ht="16.5" customHeight="1" x14ac:dyDescent="0.2">
      <c r="A146" s="34"/>
      <c r="B146" s="35"/>
      <c r="C146" s="178" t="s">
        <v>216</v>
      </c>
      <c r="D146" s="178" t="s">
        <v>154</v>
      </c>
      <c r="E146" s="179" t="s">
        <v>628</v>
      </c>
      <c r="F146" s="180" t="s">
        <v>629</v>
      </c>
      <c r="G146" s="181" t="s">
        <v>157</v>
      </c>
      <c r="H146" s="182">
        <v>8</v>
      </c>
      <c r="I146" s="183">
        <v>259.60000000000002</v>
      </c>
      <c r="J146" s="184">
        <f>ROUND(I146*H146,2)</f>
        <v>2076.8000000000002</v>
      </c>
      <c r="K146" s="180" t="s">
        <v>158</v>
      </c>
      <c r="L146" s="39"/>
      <c r="M146" s="185" t="s">
        <v>19</v>
      </c>
      <c r="N146" s="186" t="s">
        <v>45</v>
      </c>
      <c r="O146" s="64"/>
      <c r="P146" s="187">
        <f>O146*H146</f>
        <v>0</v>
      </c>
      <c r="Q146" s="187">
        <v>0</v>
      </c>
      <c r="R146" s="187">
        <f>Q146*H146</f>
        <v>0</v>
      </c>
      <c r="S146" s="187">
        <v>6.3E-2</v>
      </c>
      <c r="T146" s="188">
        <f>S146*H146</f>
        <v>0.504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91</v>
      </c>
      <c r="AT146" s="189" t="s">
        <v>154</v>
      </c>
      <c r="AU146" s="189" t="s">
        <v>84</v>
      </c>
      <c r="AY146" s="17" t="s">
        <v>152</v>
      </c>
      <c r="BE146" s="190">
        <f>IF(N146="základní",J146,0)</f>
        <v>0</v>
      </c>
      <c r="BF146" s="190">
        <f>IF(N146="snížená",J146,0)</f>
        <v>2076.8000000000002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84</v>
      </c>
      <c r="BK146" s="190">
        <f>ROUND(I146*H146,2)</f>
        <v>2076.8000000000002</v>
      </c>
      <c r="BL146" s="17" t="s">
        <v>91</v>
      </c>
      <c r="BM146" s="189" t="s">
        <v>630</v>
      </c>
    </row>
    <row r="147" spans="1:65" s="1" customFormat="1" ht="11.25" x14ac:dyDescent="0.2">
      <c r="A147" s="34"/>
      <c r="B147" s="35"/>
      <c r="C147" s="36"/>
      <c r="D147" s="191" t="s">
        <v>160</v>
      </c>
      <c r="E147" s="36"/>
      <c r="F147" s="192" t="s">
        <v>631</v>
      </c>
      <c r="G147" s="36"/>
      <c r="H147" s="36"/>
      <c r="I147" s="193"/>
      <c r="J147" s="36"/>
      <c r="K147" s="36"/>
      <c r="L147" s="39"/>
      <c r="M147" s="194"/>
      <c r="N147" s="19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160</v>
      </c>
      <c r="AU147" s="17" t="s">
        <v>84</v>
      </c>
    </row>
    <row r="148" spans="1:65" s="1" customFormat="1" ht="11.25" x14ac:dyDescent="0.2">
      <c r="A148" s="34"/>
      <c r="B148" s="35"/>
      <c r="C148" s="36"/>
      <c r="D148" s="196" t="s">
        <v>162</v>
      </c>
      <c r="E148" s="36"/>
      <c r="F148" s="197" t="s">
        <v>632</v>
      </c>
      <c r="G148" s="36"/>
      <c r="H148" s="36"/>
      <c r="I148" s="193"/>
      <c r="J148" s="36"/>
      <c r="K148" s="36"/>
      <c r="L148" s="39"/>
      <c r="M148" s="194"/>
      <c r="N148" s="19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162</v>
      </c>
      <c r="AU148" s="17" t="s">
        <v>84</v>
      </c>
    </row>
    <row r="149" spans="1:65" s="11" customFormat="1" ht="22.9" customHeight="1" x14ac:dyDescent="0.2">
      <c r="B149" s="162"/>
      <c r="C149" s="163"/>
      <c r="D149" s="164" t="s">
        <v>72</v>
      </c>
      <c r="E149" s="176" t="s">
        <v>201</v>
      </c>
      <c r="F149" s="176" t="s">
        <v>202</v>
      </c>
      <c r="G149" s="163"/>
      <c r="H149" s="163"/>
      <c r="I149" s="166"/>
      <c r="J149" s="177">
        <f>BK149</f>
        <v>25628.41</v>
      </c>
      <c r="K149" s="163"/>
      <c r="L149" s="168"/>
      <c r="M149" s="169"/>
      <c r="N149" s="170"/>
      <c r="O149" s="170"/>
      <c r="P149" s="171">
        <f>SUM(P150:P167)</f>
        <v>0</v>
      </c>
      <c r="Q149" s="170"/>
      <c r="R149" s="171">
        <f>SUM(R150:R167)</f>
        <v>0</v>
      </c>
      <c r="S149" s="170"/>
      <c r="T149" s="172">
        <f>SUM(T150:T167)</f>
        <v>0</v>
      </c>
      <c r="AR149" s="173" t="s">
        <v>77</v>
      </c>
      <c r="AT149" s="174" t="s">
        <v>72</v>
      </c>
      <c r="AU149" s="174" t="s">
        <v>77</v>
      </c>
      <c r="AY149" s="173" t="s">
        <v>152</v>
      </c>
      <c r="BK149" s="175">
        <f>SUM(BK150:BK167)</f>
        <v>25628.41</v>
      </c>
    </row>
    <row r="150" spans="1:65" s="1" customFormat="1" ht="16.5" customHeight="1" x14ac:dyDescent="0.2">
      <c r="A150" s="34"/>
      <c r="B150" s="35"/>
      <c r="C150" s="178" t="s">
        <v>222</v>
      </c>
      <c r="D150" s="178" t="s">
        <v>154</v>
      </c>
      <c r="E150" s="179" t="s">
        <v>204</v>
      </c>
      <c r="F150" s="180" t="s">
        <v>205</v>
      </c>
      <c r="G150" s="181" t="s">
        <v>206</v>
      </c>
      <c r="H150" s="182">
        <v>7.8898000000000001</v>
      </c>
      <c r="I150" s="183">
        <v>110.92</v>
      </c>
      <c r="J150" s="184">
        <f>ROUND(I150*H150,2)</f>
        <v>875.14</v>
      </c>
      <c r="K150" s="180" t="s">
        <v>158</v>
      </c>
      <c r="L150" s="39"/>
      <c r="M150" s="185" t="s">
        <v>19</v>
      </c>
      <c r="N150" s="186" t="s">
        <v>45</v>
      </c>
      <c r="O150" s="64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91</v>
      </c>
      <c r="AT150" s="189" t="s">
        <v>154</v>
      </c>
      <c r="AU150" s="189" t="s">
        <v>84</v>
      </c>
      <c r="AY150" s="17" t="s">
        <v>152</v>
      </c>
      <c r="BE150" s="190">
        <f>IF(N150="základní",J150,0)</f>
        <v>0</v>
      </c>
      <c r="BF150" s="190">
        <f>IF(N150="snížená",J150,0)</f>
        <v>875.14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84</v>
      </c>
      <c r="BK150" s="190">
        <f>ROUND(I150*H150,2)</f>
        <v>875.14</v>
      </c>
      <c r="BL150" s="17" t="s">
        <v>91</v>
      </c>
      <c r="BM150" s="189" t="s">
        <v>633</v>
      </c>
    </row>
    <row r="151" spans="1:65" s="1" customFormat="1" ht="11.25" x14ac:dyDescent="0.2">
      <c r="A151" s="34"/>
      <c r="B151" s="35"/>
      <c r="C151" s="36"/>
      <c r="D151" s="191" t="s">
        <v>160</v>
      </c>
      <c r="E151" s="36"/>
      <c r="F151" s="192" t="s">
        <v>208</v>
      </c>
      <c r="G151" s="36"/>
      <c r="H151" s="36"/>
      <c r="I151" s="193"/>
      <c r="J151" s="36"/>
      <c r="K151" s="36"/>
      <c r="L151" s="39"/>
      <c r="M151" s="194"/>
      <c r="N151" s="195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160</v>
      </c>
      <c r="AU151" s="17" t="s">
        <v>84</v>
      </c>
    </row>
    <row r="152" spans="1:65" s="1" customFormat="1" ht="11.25" x14ac:dyDescent="0.2">
      <c r="A152" s="34"/>
      <c r="B152" s="35"/>
      <c r="C152" s="36"/>
      <c r="D152" s="196" t="s">
        <v>162</v>
      </c>
      <c r="E152" s="36"/>
      <c r="F152" s="197" t="s">
        <v>209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162</v>
      </c>
      <c r="AU152" s="17" t="s">
        <v>84</v>
      </c>
    </row>
    <row r="153" spans="1:65" s="1" customFormat="1" ht="16.5" customHeight="1" x14ac:dyDescent="0.2">
      <c r="A153" s="34"/>
      <c r="B153" s="35"/>
      <c r="C153" s="178" t="s">
        <v>228</v>
      </c>
      <c r="D153" s="178" t="s">
        <v>154</v>
      </c>
      <c r="E153" s="179" t="s">
        <v>211</v>
      </c>
      <c r="F153" s="180" t="s">
        <v>212</v>
      </c>
      <c r="G153" s="181" t="s">
        <v>206</v>
      </c>
      <c r="H153" s="182">
        <v>7.8898000000000001</v>
      </c>
      <c r="I153" s="183">
        <v>875.56</v>
      </c>
      <c r="J153" s="184">
        <f>ROUND(I153*H153,2)</f>
        <v>6907.99</v>
      </c>
      <c r="K153" s="180" t="s">
        <v>158</v>
      </c>
      <c r="L153" s="39"/>
      <c r="M153" s="185" t="s">
        <v>19</v>
      </c>
      <c r="N153" s="186" t="s">
        <v>45</v>
      </c>
      <c r="O153" s="64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91</v>
      </c>
      <c r="AT153" s="189" t="s">
        <v>154</v>
      </c>
      <c r="AU153" s="189" t="s">
        <v>84</v>
      </c>
      <c r="AY153" s="17" t="s">
        <v>152</v>
      </c>
      <c r="BE153" s="190">
        <f>IF(N153="základní",J153,0)</f>
        <v>0</v>
      </c>
      <c r="BF153" s="190">
        <f>IF(N153="snížená",J153,0)</f>
        <v>6907.99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84</v>
      </c>
      <c r="BK153" s="190">
        <f>ROUND(I153*H153,2)</f>
        <v>6907.99</v>
      </c>
      <c r="BL153" s="17" t="s">
        <v>91</v>
      </c>
      <c r="BM153" s="189" t="s">
        <v>634</v>
      </c>
    </row>
    <row r="154" spans="1:65" s="1" customFormat="1" ht="11.25" x14ac:dyDescent="0.2">
      <c r="A154" s="34"/>
      <c r="B154" s="35"/>
      <c r="C154" s="36"/>
      <c r="D154" s="191" t="s">
        <v>160</v>
      </c>
      <c r="E154" s="36"/>
      <c r="F154" s="192" t="s">
        <v>214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160</v>
      </c>
      <c r="AU154" s="17" t="s">
        <v>84</v>
      </c>
    </row>
    <row r="155" spans="1:65" s="1" customFormat="1" ht="11.25" x14ac:dyDescent="0.2">
      <c r="A155" s="34"/>
      <c r="B155" s="35"/>
      <c r="C155" s="36"/>
      <c r="D155" s="196" t="s">
        <v>162</v>
      </c>
      <c r="E155" s="36"/>
      <c r="F155" s="197" t="s">
        <v>215</v>
      </c>
      <c r="G155" s="36"/>
      <c r="H155" s="36"/>
      <c r="I155" s="193"/>
      <c r="J155" s="36"/>
      <c r="K155" s="36"/>
      <c r="L155" s="39"/>
      <c r="M155" s="194"/>
      <c r="N155" s="19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162</v>
      </c>
      <c r="AU155" s="17" t="s">
        <v>84</v>
      </c>
    </row>
    <row r="156" spans="1:65" s="1" customFormat="1" ht="21.75" customHeight="1" x14ac:dyDescent="0.2">
      <c r="A156" s="34"/>
      <c r="B156" s="35"/>
      <c r="C156" s="178" t="s">
        <v>8</v>
      </c>
      <c r="D156" s="178" t="s">
        <v>154</v>
      </c>
      <c r="E156" s="179" t="s">
        <v>217</v>
      </c>
      <c r="F156" s="180" t="s">
        <v>218</v>
      </c>
      <c r="G156" s="181" t="s">
        <v>206</v>
      </c>
      <c r="H156" s="182">
        <v>7.8898000000000001</v>
      </c>
      <c r="I156" s="183">
        <v>93.22</v>
      </c>
      <c r="J156" s="184">
        <f>ROUND(I156*H156,2)</f>
        <v>735.49</v>
      </c>
      <c r="K156" s="180" t="s">
        <v>158</v>
      </c>
      <c r="L156" s="39"/>
      <c r="M156" s="185" t="s">
        <v>19</v>
      </c>
      <c r="N156" s="186" t="s">
        <v>45</v>
      </c>
      <c r="O156" s="64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91</v>
      </c>
      <c r="AT156" s="189" t="s">
        <v>154</v>
      </c>
      <c r="AU156" s="189" t="s">
        <v>84</v>
      </c>
      <c r="AY156" s="17" t="s">
        <v>152</v>
      </c>
      <c r="BE156" s="190">
        <f>IF(N156="základní",J156,0)</f>
        <v>0</v>
      </c>
      <c r="BF156" s="190">
        <f>IF(N156="snížená",J156,0)</f>
        <v>735.49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84</v>
      </c>
      <c r="BK156" s="190">
        <f>ROUND(I156*H156,2)</f>
        <v>735.49</v>
      </c>
      <c r="BL156" s="17" t="s">
        <v>91</v>
      </c>
      <c r="BM156" s="189" t="s">
        <v>635</v>
      </c>
    </row>
    <row r="157" spans="1:65" s="1" customFormat="1" ht="19.5" x14ac:dyDescent="0.2">
      <c r="A157" s="34"/>
      <c r="B157" s="35"/>
      <c r="C157" s="36"/>
      <c r="D157" s="191" t="s">
        <v>160</v>
      </c>
      <c r="E157" s="36"/>
      <c r="F157" s="192" t="s">
        <v>220</v>
      </c>
      <c r="G157" s="36"/>
      <c r="H157" s="36"/>
      <c r="I157" s="193"/>
      <c r="J157" s="36"/>
      <c r="K157" s="36"/>
      <c r="L157" s="39"/>
      <c r="M157" s="194"/>
      <c r="N157" s="19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160</v>
      </c>
      <c r="AU157" s="17" t="s">
        <v>84</v>
      </c>
    </row>
    <row r="158" spans="1:65" s="1" customFormat="1" ht="11.25" x14ac:dyDescent="0.2">
      <c r="A158" s="34"/>
      <c r="B158" s="35"/>
      <c r="C158" s="36"/>
      <c r="D158" s="196" t="s">
        <v>162</v>
      </c>
      <c r="E158" s="36"/>
      <c r="F158" s="197" t="s">
        <v>221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162</v>
      </c>
      <c r="AU158" s="17" t="s">
        <v>84</v>
      </c>
    </row>
    <row r="159" spans="1:65" s="1" customFormat="1" ht="16.5" customHeight="1" x14ac:dyDescent="0.2">
      <c r="A159" s="34"/>
      <c r="B159" s="35"/>
      <c r="C159" s="178" t="s">
        <v>241</v>
      </c>
      <c r="D159" s="178" t="s">
        <v>154</v>
      </c>
      <c r="E159" s="179" t="s">
        <v>223</v>
      </c>
      <c r="F159" s="180" t="s">
        <v>224</v>
      </c>
      <c r="G159" s="181" t="s">
        <v>206</v>
      </c>
      <c r="H159" s="182">
        <v>7.8898000000000001</v>
      </c>
      <c r="I159" s="183">
        <v>269.04000000000002</v>
      </c>
      <c r="J159" s="184">
        <f>ROUND(I159*H159,2)</f>
        <v>2122.67</v>
      </c>
      <c r="K159" s="180" t="s">
        <v>158</v>
      </c>
      <c r="L159" s="39"/>
      <c r="M159" s="185" t="s">
        <v>19</v>
      </c>
      <c r="N159" s="186" t="s">
        <v>45</v>
      </c>
      <c r="O159" s="64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91</v>
      </c>
      <c r="AT159" s="189" t="s">
        <v>154</v>
      </c>
      <c r="AU159" s="189" t="s">
        <v>84</v>
      </c>
      <c r="AY159" s="17" t="s">
        <v>152</v>
      </c>
      <c r="BE159" s="190">
        <f>IF(N159="základní",J159,0)</f>
        <v>0</v>
      </c>
      <c r="BF159" s="190">
        <f>IF(N159="snížená",J159,0)</f>
        <v>2122.67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2122.67</v>
      </c>
      <c r="BL159" s="17" t="s">
        <v>91</v>
      </c>
      <c r="BM159" s="189" t="s">
        <v>636</v>
      </c>
    </row>
    <row r="160" spans="1:65" s="1" customFormat="1" ht="11.25" x14ac:dyDescent="0.2">
      <c r="A160" s="34"/>
      <c r="B160" s="35"/>
      <c r="C160" s="36"/>
      <c r="D160" s="191" t="s">
        <v>160</v>
      </c>
      <c r="E160" s="36"/>
      <c r="F160" s="192" t="s">
        <v>226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84</v>
      </c>
    </row>
    <row r="161" spans="1:65" s="1" customFormat="1" ht="11.25" x14ac:dyDescent="0.2">
      <c r="A161" s="34"/>
      <c r="B161" s="35"/>
      <c r="C161" s="36"/>
      <c r="D161" s="196" t="s">
        <v>162</v>
      </c>
      <c r="E161" s="36"/>
      <c r="F161" s="197" t="s">
        <v>227</v>
      </c>
      <c r="G161" s="36"/>
      <c r="H161" s="36"/>
      <c r="I161" s="193"/>
      <c r="J161" s="36"/>
      <c r="K161" s="36"/>
      <c r="L161" s="39"/>
      <c r="M161" s="194"/>
      <c r="N161" s="195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162</v>
      </c>
      <c r="AU161" s="17" t="s">
        <v>84</v>
      </c>
    </row>
    <row r="162" spans="1:65" s="1" customFormat="1" ht="16.5" customHeight="1" x14ac:dyDescent="0.2">
      <c r="A162" s="34"/>
      <c r="B162" s="35"/>
      <c r="C162" s="178" t="s">
        <v>251</v>
      </c>
      <c r="D162" s="178" t="s">
        <v>154</v>
      </c>
      <c r="E162" s="179" t="s">
        <v>229</v>
      </c>
      <c r="F162" s="180" t="s">
        <v>230</v>
      </c>
      <c r="G162" s="181" t="s">
        <v>206</v>
      </c>
      <c r="H162" s="182">
        <v>95.928600000000003</v>
      </c>
      <c r="I162" s="183">
        <v>11.8</v>
      </c>
      <c r="J162" s="184">
        <f>ROUND(I162*H162,2)</f>
        <v>1131.96</v>
      </c>
      <c r="K162" s="180" t="s">
        <v>158</v>
      </c>
      <c r="L162" s="39"/>
      <c r="M162" s="185" t="s">
        <v>19</v>
      </c>
      <c r="N162" s="186" t="s">
        <v>45</v>
      </c>
      <c r="O162" s="64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91</v>
      </c>
      <c r="AT162" s="189" t="s">
        <v>154</v>
      </c>
      <c r="AU162" s="189" t="s">
        <v>84</v>
      </c>
      <c r="AY162" s="17" t="s">
        <v>152</v>
      </c>
      <c r="BE162" s="190">
        <f>IF(N162="základní",J162,0)</f>
        <v>0</v>
      </c>
      <c r="BF162" s="190">
        <f>IF(N162="snížená",J162,0)</f>
        <v>1131.96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84</v>
      </c>
      <c r="BK162" s="190">
        <f>ROUND(I162*H162,2)</f>
        <v>1131.96</v>
      </c>
      <c r="BL162" s="17" t="s">
        <v>91</v>
      </c>
      <c r="BM162" s="189" t="s">
        <v>637</v>
      </c>
    </row>
    <row r="163" spans="1:65" s="1" customFormat="1" ht="19.5" x14ac:dyDescent="0.2">
      <c r="A163" s="34"/>
      <c r="B163" s="35"/>
      <c r="C163" s="36"/>
      <c r="D163" s="191" t="s">
        <v>160</v>
      </c>
      <c r="E163" s="36"/>
      <c r="F163" s="192" t="s">
        <v>232</v>
      </c>
      <c r="G163" s="36"/>
      <c r="H163" s="36"/>
      <c r="I163" s="193"/>
      <c r="J163" s="36"/>
      <c r="K163" s="36"/>
      <c r="L163" s="39"/>
      <c r="M163" s="194"/>
      <c r="N163" s="195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160</v>
      </c>
      <c r="AU163" s="17" t="s">
        <v>84</v>
      </c>
    </row>
    <row r="164" spans="1:65" s="1" customFormat="1" ht="11.25" x14ac:dyDescent="0.2">
      <c r="A164" s="34"/>
      <c r="B164" s="35"/>
      <c r="C164" s="36"/>
      <c r="D164" s="196" t="s">
        <v>162</v>
      </c>
      <c r="E164" s="36"/>
      <c r="F164" s="197" t="s">
        <v>233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162</v>
      </c>
      <c r="AU164" s="17" t="s">
        <v>84</v>
      </c>
    </row>
    <row r="165" spans="1:65" s="1" customFormat="1" ht="21.75" customHeight="1" x14ac:dyDescent="0.2">
      <c r="A165" s="34"/>
      <c r="B165" s="35"/>
      <c r="C165" s="178" t="s">
        <v>258</v>
      </c>
      <c r="D165" s="178" t="s">
        <v>154</v>
      </c>
      <c r="E165" s="179" t="s">
        <v>234</v>
      </c>
      <c r="F165" s="180" t="s">
        <v>235</v>
      </c>
      <c r="G165" s="181" t="s">
        <v>206</v>
      </c>
      <c r="H165" s="182">
        <v>9.5928599999999999</v>
      </c>
      <c r="I165" s="183">
        <v>1444.32</v>
      </c>
      <c r="J165" s="184">
        <f>ROUND(I165*H165,2)</f>
        <v>13855.16</v>
      </c>
      <c r="K165" s="180" t="s">
        <v>158</v>
      </c>
      <c r="L165" s="39"/>
      <c r="M165" s="185" t="s">
        <v>19</v>
      </c>
      <c r="N165" s="186" t="s">
        <v>45</v>
      </c>
      <c r="O165" s="64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91</v>
      </c>
      <c r="AT165" s="189" t="s">
        <v>154</v>
      </c>
      <c r="AU165" s="189" t="s">
        <v>84</v>
      </c>
      <c r="AY165" s="17" t="s">
        <v>152</v>
      </c>
      <c r="BE165" s="190">
        <f>IF(N165="základní",J165,0)</f>
        <v>0</v>
      </c>
      <c r="BF165" s="190">
        <f>IF(N165="snížená",J165,0)</f>
        <v>13855.16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13855.16</v>
      </c>
      <c r="BL165" s="17" t="s">
        <v>91</v>
      </c>
      <c r="BM165" s="189" t="s">
        <v>638</v>
      </c>
    </row>
    <row r="166" spans="1:65" s="1" customFormat="1" ht="19.5" x14ac:dyDescent="0.2">
      <c r="A166" s="34"/>
      <c r="B166" s="35"/>
      <c r="C166" s="36"/>
      <c r="D166" s="191" t="s">
        <v>160</v>
      </c>
      <c r="E166" s="36"/>
      <c r="F166" s="192" t="s">
        <v>237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84</v>
      </c>
    </row>
    <row r="167" spans="1:65" s="1" customFormat="1" ht="11.25" x14ac:dyDescent="0.2">
      <c r="A167" s="34"/>
      <c r="B167" s="35"/>
      <c r="C167" s="36"/>
      <c r="D167" s="196" t="s">
        <v>162</v>
      </c>
      <c r="E167" s="36"/>
      <c r="F167" s="197" t="s">
        <v>238</v>
      </c>
      <c r="G167" s="36"/>
      <c r="H167" s="36"/>
      <c r="I167" s="193"/>
      <c r="J167" s="36"/>
      <c r="K167" s="36"/>
      <c r="L167" s="39"/>
      <c r="M167" s="194"/>
      <c r="N167" s="195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162</v>
      </c>
      <c r="AU167" s="17" t="s">
        <v>84</v>
      </c>
    </row>
    <row r="168" spans="1:65" s="11" customFormat="1" ht="22.9" customHeight="1" x14ac:dyDescent="0.2">
      <c r="B168" s="162"/>
      <c r="C168" s="163"/>
      <c r="D168" s="164" t="s">
        <v>72</v>
      </c>
      <c r="E168" s="176" t="s">
        <v>239</v>
      </c>
      <c r="F168" s="176" t="s">
        <v>240</v>
      </c>
      <c r="G168" s="163"/>
      <c r="H168" s="163"/>
      <c r="I168" s="166"/>
      <c r="J168" s="177">
        <f>BK168</f>
        <v>8263.1200000000008</v>
      </c>
      <c r="K168" s="163"/>
      <c r="L168" s="168"/>
      <c r="M168" s="169"/>
      <c r="N168" s="170"/>
      <c r="O168" s="170"/>
      <c r="P168" s="171">
        <f>SUM(P169:P171)</f>
        <v>0</v>
      </c>
      <c r="Q168" s="170"/>
      <c r="R168" s="171">
        <f>SUM(R169:R171)</f>
        <v>0</v>
      </c>
      <c r="S168" s="170"/>
      <c r="T168" s="172">
        <f>SUM(T169:T171)</f>
        <v>0</v>
      </c>
      <c r="AR168" s="173" t="s">
        <v>77</v>
      </c>
      <c r="AT168" s="174" t="s">
        <v>72</v>
      </c>
      <c r="AU168" s="174" t="s">
        <v>77</v>
      </c>
      <c r="AY168" s="173" t="s">
        <v>152</v>
      </c>
      <c r="BK168" s="175">
        <f>SUM(BK169:BK171)</f>
        <v>8263.1200000000008</v>
      </c>
    </row>
    <row r="169" spans="1:65" s="1" customFormat="1" ht="16.5" customHeight="1" x14ac:dyDescent="0.2">
      <c r="A169" s="34"/>
      <c r="B169" s="35"/>
      <c r="C169" s="178" t="s">
        <v>265</v>
      </c>
      <c r="D169" s="178" t="s">
        <v>154</v>
      </c>
      <c r="E169" s="179" t="s">
        <v>242</v>
      </c>
      <c r="F169" s="180" t="s">
        <v>243</v>
      </c>
      <c r="G169" s="181" t="s">
        <v>206</v>
      </c>
      <c r="H169" s="182">
        <v>5.6110899999999999</v>
      </c>
      <c r="I169" s="183">
        <v>1472.64</v>
      </c>
      <c r="J169" s="184">
        <f>ROUND(I169*H169,2)</f>
        <v>8263.1200000000008</v>
      </c>
      <c r="K169" s="180" t="s">
        <v>158</v>
      </c>
      <c r="L169" s="39"/>
      <c r="M169" s="185" t="s">
        <v>19</v>
      </c>
      <c r="N169" s="186" t="s">
        <v>45</v>
      </c>
      <c r="O169" s="64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91</v>
      </c>
      <c r="AT169" s="189" t="s">
        <v>154</v>
      </c>
      <c r="AU169" s="189" t="s">
        <v>84</v>
      </c>
      <c r="AY169" s="17" t="s">
        <v>152</v>
      </c>
      <c r="BE169" s="190">
        <f>IF(N169="základní",J169,0)</f>
        <v>0</v>
      </c>
      <c r="BF169" s="190">
        <f>IF(N169="snížená",J169,0)</f>
        <v>8263.1200000000008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84</v>
      </c>
      <c r="BK169" s="190">
        <f>ROUND(I169*H169,2)</f>
        <v>8263.1200000000008</v>
      </c>
      <c r="BL169" s="17" t="s">
        <v>91</v>
      </c>
      <c r="BM169" s="189" t="s">
        <v>639</v>
      </c>
    </row>
    <row r="170" spans="1:65" s="1" customFormat="1" ht="19.5" x14ac:dyDescent="0.2">
      <c r="A170" s="34"/>
      <c r="B170" s="35"/>
      <c r="C170" s="36"/>
      <c r="D170" s="191" t="s">
        <v>160</v>
      </c>
      <c r="E170" s="36"/>
      <c r="F170" s="192" t="s">
        <v>245</v>
      </c>
      <c r="G170" s="36"/>
      <c r="H170" s="36"/>
      <c r="I170" s="193"/>
      <c r="J170" s="36"/>
      <c r="K170" s="36"/>
      <c r="L170" s="39"/>
      <c r="M170" s="194"/>
      <c r="N170" s="195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160</v>
      </c>
      <c r="AU170" s="17" t="s">
        <v>84</v>
      </c>
    </row>
    <row r="171" spans="1:65" s="1" customFormat="1" ht="11.25" x14ac:dyDescent="0.2">
      <c r="A171" s="34"/>
      <c r="B171" s="35"/>
      <c r="C171" s="36"/>
      <c r="D171" s="196" t="s">
        <v>162</v>
      </c>
      <c r="E171" s="36"/>
      <c r="F171" s="197" t="s">
        <v>246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162</v>
      </c>
      <c r="AU171" s="17" t="s">
        <v>84</v>
      </c>
    </row>
    <row r="172" spans="1:65" s="11" customFormat="1" ht="25.9" customHeight="1" x14ac:dyDescent="0.2">
      <c r="B172" s="162"/>
      <c r="C172" s="163"/>
      <c r="D172" s="164" t="s">
        <v>72</v>
      </c>
      <c r="E172" s="165" t="s">
        <v>247</v>
      </c>
      <c r="F172" s="165" t="s">
        <v>248</v>
      </c>
      <c r="G172" s="163"/>
      <c r="H172" s="163"/>
      <c r="I172" s="166"/>
      <c r="J172" s="167">
        <f>BK172</f>
        <v>526646.42999999993</v>
      </c>
      <c r="K172" s="163"/>
      <c r="L172" s="168"/>
      <c r="M172" s="169"/>
      <c r="N172" s="170"/>
      <c r="O172" s="170"/>
      <c r="P172" s="171">
        <f>P173+P179+P191+P213+P231+P254+P259+P291</f>
        <v>0</v>
      </c>
      <c r="Q172" s="170"/>
      <c r="R172" s="171">
        <f>R173+R179+R191+R213+R231+R254+R259+R291</f>
        <v>4.5664217999999996</v>
      </c>
      <c r="S172" s="170"/>
      <c r="T172" s="172">
        <f>T173+T179+T191+T213+T231+T254+T259+T291</f>
        <v>1.0497951049999998</v>
      </c>
      <c r="AR172" s="173" t="s">
        <v>84</v>
      </c>
      <c r="AT172" s="174" t="s">
        <v>72</v>
      </c>
      <c r="AU172" s="174" t="s">
        <v>73</v>
      </c>
      <c r="AY172" s="173" t="s">
        <v>152</v>
      </c>
      <c r="BK172" s="175">
        <f>BK173+BK179+BK191+BK213+BK231+BK254+BK259+BK291</f>
        <v>526646.42999999993</v>
      </c>
    </row>
    <row r="173" spans="1:65" s="11" customFormat="1" ht="22.9" customHeight="1" x14ac:dyDescent="0.2">
      <c r="B173" s="162"/>
      <c r="C173" s="163"/>
      <c r="D173" s="164" t="s">
        <v>72</v>
      </c>
      <c r="E173" s="176" t="s">
        <v>382</v>
      </c>
      <c r="F173" s="176" t="s">
        <v>383</v>
      </c>
      <c r="G173" s="163"/>
      <c r="H173" s="163"/>
      <c r="I173" s="166"/>
      <c r="J173" s="177">
        <f>BK173</f>
        <v>15222</v>
      </c>
      <c r="K173" s="163"/>
      <c r="L173" s="168"/>
      <c r="M173" s="169"/>
      <c r="N173" s="170"/>
      <c r="O173" s="170"/>
      <c r="P173" s="171">
        <f>SUM(P174:P178)</f>
        <v>0</v>
      </c>
      <c r="Q173" s="170"/>
      <c r="R173" s="171">
        <f>SUM(R174:R178)</f>
        <v>4.4249999999999998E-2</v>
      </c>
      <c r="S173" s="170"/>
      <c r="T173" s="172">
        <f>SUM(T174:T178)</f>
        <v>0</v>
      </c>
      <c r="AR173" s="173" t="s">
        <v>84</v>
      </c>
      <c r="AT173" s="174" t="s">
        <v>72</v>
      </c>
      <c r="AU173" s="174" t="s">
        <v>77</v>
      </c>
      <c r="AY173" s="173" t="s">
        <v>152</v>
      </c>
      <c r="BK173" s="175">
        <f>SUM(BK174:BK178)</f>
        <v>15222</v>
      </c>
    </row>
    <row r="174" spans="1:65" s="1" customFormat="1" ht="16.5" customHeight="1" x14ac:dyDescent="0.2">
      <c r="A174" s="34"/>
      <c r="B174" s="35"/>
      <c r="C174" s="178" t="s">
        <v>271</v>
      </c>
      <c r="D174" s="178" t="s">
        <v>154</v>
      </c>
      <c r="E174" s="179" t="s">
        <v>384</v>
      </c>
      <c r="F174" s="180" t="s">
        <v>385</v>
      </c>
      <c r="G174" s="181" t="s">
        <v>386</v>
      </c>
      <c r="H174" s="182">
        <v>2</v>
      </c>
      <c r="I174" s="183">
        <v>6726</v>
      </c>
      <c r="J174" s="184">
        <f>ROUND(I174*H174,2)</f>
        <v>13452</v>
      </c>
      <c r="K174" s="180" t="s">
        <v>158</v>
      </c>
      <c r="L174" s="39"/>
      <c r="M174" s="185" t="s">
        <v>19</v>
      </c>
      <c r="N174" s="186" t="s">
        <v>45</v>
      </c>
      <c r="O174" s="64"/>
      <c r="P174" s="187">
        <f>O174*H174</f>
        <v>0</v>
      </c>
      <c r="Q174" s="187">
        <v>1.4749999999999999E-2</v>
      </c>
      <c r="R174" s="187">
        <f>Q174*H174</f>
        <v>2.9499999999999998E-2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241</v>
      </c>
      <c r="AT174" s="189" t="s">
        <v>154</v>
      </c>
      <c r="AU174" s="189" t="s">
        <v>84</v>
      </c>
      <c r="AY174" s="17" t="s">
        <v>152</v>
      </c>
      <c r="BE174" s="190">
        <f>IF(N174="základní",J174,0)</f>
        <v>0</v>
      </c>
      <c r="BF174" s="190">
        <f>IF(N174="snížená",J174,0)</f>
        <v>13452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84</v>
      </c>
      <c r="BK174" s="190">
        <f>ROUND(I174*H174,2)</f>
        <v>13452</v>
      </c>
      <c r="BL174" s="17" t="s">
        <v>241</v>
      </c>
      <c r="BM174" s="189" t="s">
        <v>640</v>
      </c>
    </row>
    <row r="175" spans="1:65" s="1" customFormat="1" ht="11.25" x14ac:dyDescent="0.2">
      <c r="A175" s="34"/>
      <c r="B175" s="35"/>
      <c r="C175" s="36"/>
      <c r="D175" s="191" t="s">
        <v>160</v>
      </c>
      <c r="E175" s="36"/>
      <c r="F175" s="192" t="s">
        <v>388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160</v>
      </c>
      <c r="AU175" s="17" t="s">
        <v>84</v>
      </c>
    </row>
    <row r="176" spans="1:65" s="1" customFormat="1" ht="11.25" x14ac:dyDescent="0.2">
      <c r="A176" s="34"/>
      <c r="B176" s="35"/>
      <c r="C176" s="36"/>
      <c r="D176" s="196" t="s">
        <v>162</v>
      </c>
      <c r="E176" s="36"/>
      <c r="F176" s="197" t="s">
        <v>389</v>
      </c>
      <c r="G176" s="36"/>
      <c r="H176" s="36"/>
      <c r="I176" s="193"/>
      <c r="J176" s="36"/>
      <c r="K176" s="36"/>
      <c r="L176" s="39"/>
      <c r="M176" s="194"/>
      <c r="N176" s="19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162</v>
      </c>
      <c r="AU176" s="17" t="s">
        <v>84</v>
      </c>
    </row>
    <row r="177" spans="1:65" s="1" customFormat="1" ht="16.5" customHeight="1" x14ac:dyDescent="0.2">
      <c r="A177" s="34"/>
      <c r="B177" s="35"/>
      <c r="C177" s="178" t="s">
        <v>7</v>
      </c>
      <c r="D177" s="178" t="s">
        <v>154</v>
      </c>
      <c r="E177" s="179" t="s">
        <v>390</v>
      </c>
      <c r="F177" s="180" t="s">
        <v>391</v>
      </c>
      <c r="G177" s="181" t="s">
        <v>386</v>
      </c>
      <c r="H177" s="182">
        <v>1</v>
      </c>
      <c r="I177" s="183">
        <v>1770</v>
      </c>
      <c r="J177" s="184">
        <f>ROUND(I177*H177,2)</f>
        <v>1770</v>
      </c>
      <c r="K177" s="180" t="s">
        <v>19</v>
      </c>
      <c r="L177" s="39"/>
      <c r="M177" s="185" t="s">
        <v>19</v>
      </c>
      <c r="N177" s="186" t="s">
        <v>45</v>
      </c>
      <c r="O177" s="64"/>
      <c r="P177" s="187">
        <f>O177*H177</f>
        <v>0</v>
      </c>
      <c r="Q177" s="187">
        <v>1.4749999999999999E-2</v>
      </c>
      <c r="R177" s="187">
        <f>Q177*H177</f>
        <v>1.4749999999999999E-2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241</v>
      </c>
      <c r="AT177" s="189" t="s">
        <v>154</v>
      </c>
      <c r="AU177" s="189" t="s">
        <v>84</v>
      </c>
      <c r="AY177" s="17" t="s">
        <v>152</v>
      </c>
      <c r="BE177" s="190">
        <f>IF(N177="základní",J177,0)</f>
        <v>0</v>
      </c>
      <c r="BF177" s="190">
        <f>IF(N177="snížená",J177,0)</f>
        <v>1770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84</v>
      </c>
      <c r="BK177" s="190">
        <f>ROUND(I177*H177,2)</f>
        <v>1770</v>
      </c>
      <c r="BL177" s="17" t="s">
        <v>241</v>
      </c>
      <c r="BM177" s="189" t="s">
        <v>641</v>
      </c>
    </row>
    <row r="178" spans="1:65" s="1" customFormat="1" ht="11.25" x14ac:dyDescent="0.2">
      <c r="A178" s="34"/>
      <c r="B178" s="35"/>
      <c r="C178" s="36"/>
      <c r="D178" s="191" t="s">
        <v>160</v>
      </c>
      <c r="E178" s="36"/>
      <c r="F178" s="192" t="s">
        <v>388</v>
      </c>
      <c r="G178" s="36"/>
      <c r="H178" s="36"/>
      <c r="I178" s="193"/>
      <c r="J178" s="36"/>
      <c r="K178" s="36"/>
      <c r="L178" s="39"/>
      <c r="M178" s="194"/>
      <c r="N178" s="195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160</v>
      </c>
      <c r="AU178" s="17" t="s">
        <v>84</v>
      </c>
    </row>
    <row r="179" spans="1:65" s="11" customFormat="1" ht="22.9" customHeight="1" x14ac:dyDescent="0.2">
      <c r="B179" s="162"/>
      <c r="C179" s="163"/>
      <c r="D179" s="164" t="s">
        <v>72</v>
      </c>
      <c r="E179" s="176" t="s">
        <v>249</v>
      </c>
      <c r="F179" s="176" t="s">
        <v>250</v>
      </c>
      <c r="G179" s="163"/>
      <c r="H179" s="163"/>
      <c r="I179" s="166"/>
      <c r="J179" s="177">
        <f>BK179</f>
        <v>33984</v>
      </c>
      <c r="K179" s="163"/>
      <c r="L179" s="168"/>
      <c r="M179" s="169"/>
      <c r="N179" s="170"/>
      <c r="O179" s="170"/>
      <c r="P179" s="171">
        <f>SUM(P180:P190)</f>
        <v>0</v>
      </c>
      <c r="Q179" s="170"/>
      <c r="R179" s="171">
        <f>SUM(R180:R190)</f>
        <v>9.0000000000000011E-3</v>
      </c>
      <c r="S179" s="170"/>
      <c r="T179" s="172">
        <f>SUM(T180:T190)</f>
        <v>0</v>
      </c>
      <c r="AR179" s="173" t="s">
        <v>84</v>
      </c>
      <c r="AT179" s="174" t="s">
        <v>72</v>
      </c>
      <c r="AU179" s="174" t="s">
        <v>77</v>
      </c>
      <c r="AY179" s="173" t="s">
        <v>152</v>
      </c>
      <c r="BK179" s="175">
        <f>SUM(BK180:BK190)</f>
        <v>33984</v>
      </c>
    </row>
    <row r="180" spans="1:65" s="1" customFormat="1" ht="16.5" customHeight="1" x14ac:dyDescent="0.2">
      <c r="A180" s="34"/>
      <c r="B180" s="35"/>
      <c r="C180" s="178" t="s">
        <v>395</v>
      </c>
      <c r="D180" s="178" t="s">
        <v>154</v>
      </c>
      <c r="E180" s="179" t="s">
        <v>252</v>
      </c>
      <c r="F180" s="180" t="s">
        <v>253</v>
      </c>
      <c r="G180" s="181" t="s">
        <v>254</v>
      </c>
      <c r="H180" s="182">
        <v>60</v>
      </c>
      <c r="I180" s="183">
        <v>76.7</v>
      </c>
      <c r="J180" s="184">
        <f>ROUND(I180*H180,2)</f>
        <v>4602</v>
      </c>
      <c r="K180" s="180" t="s">
        <v>158</v>
      </c>
      <c r="L180" s="39"/>
      <c r="M180" s="185" t="s">
        <v>19</v>
      </c>
      <c r="N180" s="186" t="s">
        <v>45</v>
      </c>
      <c r="O180" s="64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241</v>
      </c>
      <c r="AT180" s="189" t="s">
        <v>154</v>
      </c>
      <c r="AU180" s="189" t="s">
        <v>84</v>
      </c>
      <c r="AY180" s="17" t="s">
        <v>152</v>
      </c>
      <c r="BE180" s="190">
        <f>IF(N180="základní",J180,0)</f>
        <v>0</v>
      </c>
      <c r="BF180" s="190">
        <f>IF(N180="snížená",J180,0)</f>
        <v>4602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84</v>
      </c>
      <c r="BK180" s="190">
        <f>ROUND(I180*H180,2)</f>
        <v>4602</v>
      </c>
      <c r="BL180" s="17" t="s">
        <v>241</v>
      </c>
      <c r="BM180" s="189" t="s">
        <v>642</v>
      </c>
    </row>
    <row r="181" spans="1:65" s="1" customFormat="1" ht="19.5" x14ac:dyDescent="0.2">
      <c r="A181" s="34"/>
      <c r="B181" s="35"/>
      <c r="C181" s="36"/>
      <c r="D181" s="191" t="s">
        <v>160</v>
      </c>
      <c r="E181" s="36"/>
      <c r="F181" s="192" t="s">
        <v>256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160</v>
      </c>
      <c r="AU181" s="17" t="s">
        <v>84</v>
      </c>
    </row>
    <row r="182" spans="1:65" s="1" customFormat="1" ht="11.25" x14ac:dyDescent="0.2">
      <c r="A182" s="34"/>
      <c r="B182" s="35"/>
      <c r="C182" s="36"/>
      <c r="D182" s="196" t="s">
        <v>162</v>
      </c>
      <c r="E182" s="36"/>
      <c r="F182" s="197" t="s">
        <v>257</v>
      </c>
      <c r="G182" s="36"/>
      <c r="H182" s="36"/>
      <c r="I182" s="193"/>
      <c r="J182" s="36"/>
      <c r="K182" s="36"/>
      <c r="L182" s="39"/>
      <c r="M182" s="194"/>
      <c r="N182" s="195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162</v>
      </c>
      <c r="AU182" s="17" t="s">
        <v>84</v>
      </c>
    </row>
    <row r="183" spans="1:65" s="1" customFormat="1" ht="16.5" customHeight="1" x14ac:dyDescent="0.2">
      <c r="A183" s="34"/>
      <c r="B183" s="35"/>
      <c r="C183" s="209" t="s">
        <v>397</v>
      </c>
      <c r="D183" s="209" t="s">
        <v>259</v>
      </c>
      <c r="E183" s="210" t="s">
        <v>260</v>
      </c>
      <c r="F183" s="211" t="s">
        <v>261</v>
      </c>
      <c r="G183" s="212" t="s">
        <v>254</v>
      </c>
      <c r="H183" s="213">
        <v>60</v>
      </c>
      <c r="I183" s="214">
        <v>159.30000000000001</v>
      </c>
      <c r="J183" s="215">
        <f>ROUND(I183*H183,2)</f>
        <v>9558</v>
      </c>
      <c r="K183" s="211" t="s">
        <v>19</v>
      </c>
      <c r="L183" s="216"/>
      <c r="M183" s="217" t="s">
        <v>19</v>
      </c>
      <c r="N183" s="218" t="s">
        <v>45</v>
      </c>
      <c r="O183" s="64"/>
      <c r="P183" s="187">
        <f>O183*H183</f>
        <v>0</v>
      </c>
      <c r="Q183" s="187">
        <v>5.0000000000000002E-5</v>
      </c>
      <c r="R183" s="187">
        <f>Q183*H183</f>
        <v>3.0000000000000001E-3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262</v>
      </c>
      <c r="AT183" s="189" t="s">
        <v>259</v>
      </c>
      <c r="AU183" s="189" t="s">
        <v>84</v>
      </c>
      <c r="AY183" s="17" t="s">
        <v>152</v>
      </c>
      <c r="BE183" s="190">
        <f>IF(N183="základní",J183,0)</f>
        <v>0</v>
      </c>
      <c r="BF183" s="190">
        <f>IF(N183="snížená",J183,0)</f>
        <v>9558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84</v>
      </c>
      <c r="BK183" s="190">
        <f>ROUND(I183*H183,2)</f>
        <v>9558</v>
      </c>
      <c r="BL183" s="17" t="s">
        <v>241</v>
      </c>
      <c r="BM183" s="189" t="s">
        <v>643</v>
      </c>
    </row>
    <row r="184" spans="1:65" s="1" customFormat="1" ht="11.25" x14ac:dyDescent="0.2">
      <c r="A184" s="34"/>
      <c r="B184" s="35"/>
      <c r="C184" s="36"/>
      <c r="D184" s="191" t="s">
        <v>160</v>
      </c>
      <c r="E184" s="36"/>
      <c r="F184" s="192" t="s">
        <v>264</v>
      </c>
      <c r="G184" s="36"/>
      <c r="H184" s="36"/>
      <c r="I184" s="193"/>
      <c r="J184" s="36"/>
      <c r="K184" s="36"/>
      <c r="L184" s="39"/>
      <c r="M184" s="194"/>
      <c r="N184" s="195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160</v>
      </c>
      <c r="AU184" s="17" t="s">
        <v>84</v>
      </c>
    </row>
    <row r="185" spans="1:65" s="1" customFormat="1" ht="16.5" customHeight="1" x14ac:dyDescent="0.2">
      <c r="A185" s="34"/>
      <c r="B185" s="35"/>
      <c r="C185" s="178" t="s">
        <v>644</v>
      </c>
      <c r="D185" s="178" t="s">
        <v>154</v>
      </c>
      <c r="E185" s="179" t="s">
        <v>266</v>
      </c>
      <c r="F185" s="180" t="s">
        <v>267</v>
      </c>
      <c r="G185" s="181" t="s">
        <v>254</v>
      </c>
      <c r="H185" s="182">
        <v>120</v>
      </c>
      <c r="I185" s="183">
        <v>76.7</v>
      </c>
      <c r="J185" s="184">
        <f>ROUND(I185*H185,2)</f>
        <v>9204</v>
      </c>
      <c r="K185" s="180" t="s">
        <v>158</v>
      </c>
      <c r="L185" s="39"/>
      <c r="M185" s="185" t="s">
        <v>19</v>
      </c>
      <c r="N185" s="186" t="s">
        <v>45</v>
      </c>
      <c r="O185" s="64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241</v>
      </c>
      <c r="AT185" s="189" t="s">
        <v>154</v>
      </c>
      <c r="AU185" s="189" t="s">
        <v>84</v>
      </c>
      <c r="AY185" s="17" t="s">
        <v>152</v>
      </c>
      <c r="BE185" s="190">
        <f>IF(N185="základní",J185,0)</f>
        <v>0</v>
      </c>
      <c r="BF185" s="190">
        <f>IF(N185="snížená",J185,0)</f>
        <v>9204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84</v>
      </c>
      <c r="BK185" s="190">
        <f>ROUND(I185*H185,2)</f>
        <v>9204</v>
      </c>
      <c r="BL185" s="17" t="s">
        <v>241</v>
      </c>
      <c r="BM185" s="189" t="s">
        <v>645</v>
      </c>
    </row>
    <row r="186" spans="1:65" s="1" customFormat="1" ht="19.5" x14ac:dyDescent="0.2">
      <c r="A186" s="34"/>
      <c r="B186" s="35"/>
      <c r="C186" s="36"/>
      <c r="D186" s="191" t="s">
        <v>160</v>
      </c>
      <c r="E186" s="36"/>
      <c r="F186" s="192" t="s">
        <v>269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160</v>
      </c>
      <c r="AU186" s="17" t="s">
        <v>84</v>
      </c>
    </row>
    <row r="187" spans="1:65" s="1" customFormat="1" ht="11.25" x14ac:dyDescent="0.2">
      <c r="A187" s="34"/>
      <c r="B187" s="35"/>
      <c r="C187" s="36"/>
      <c r="D187" s="196" t="s">
        <v>162</v>
      </c>
      <c r="E187" s="36"/>
      <c r="F187" s="197" t="s">
        <v>270</v>
      </c>
      <c r="G187" s="36"/>
      <c r="H187" s="36"/>
      <c r="I187" s="193"/>
      <c r="J187" s="36"/>
      <c r="K187" s="36"/>
      <c r="L187" s="39"/>
      <c r="M187" s="194"/>
      <c r="N187" s="195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162</v>
      </c>
      <c r="AU187" s="17" t="s">
        <v>84</v>
      </c>
    </row>
    <row r="188" spans="1:65" s="1" customFormat="1" ht="16.5" customHeight="1" x14ac:dyDescent="0.2">
      <c r="A188" s="34"/>
      <c r="B188" s="35"/>
      <c r="C188" s="209" t="s">
        <v>646</v>
      </c>
      <c r="D188" s="209" t="s">
        <v>259</v>
      </c>
      <c r="E188" s="210" t="s">
        <v>272</v>
      </c>
      <c r="F188" s="211" t="s">
        <v>273</v>
      </c>
      <c r="G188" s="212" t="s">
        <v>254</v>
      </c>
      <c r="H188" s="213">
        <v>60</v>
      </c>
      <c r="I188" s="214">
        <v>177</v>
      </c>
      <c r="J188" s="215">
        <f>ROUND(I188*H188,2)</f>
        <v>10620</v>
      </c>
      <c r="K188" s="211" t="s">
        <v>158</v>
      </c>
      <c r="L188" s="216"/>
      <c r="M188" s="217" t="s">
        <v>19</v>
      </c>
      <c r="N188" s="218" t="s">
        <v>45</v>
      </c>
      <c r="O188" s="64"/>
      <c r="P188" s="187">
        <f>O188*H188</f>
        <v>0</v>
      </c>
      <c r="Q188" s="187">
        <v>1E-4</v>
      </c>
      <c r="R188" s="187">
        <f>Q188*H188</f>
        <v>6.0000000000000001E-3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262</v>
      </c>
      <c r="AT188" s="189" t="s">
        <v>259</v>
      </c>
      <c r="AU188" s="189" t="s">
        <v>84</v>
      </c>
      <c r="AY188" s="17" t="s">
        <v>152</v>
      </c>
      <c r="BE188" s="190">
        <f>IF(N188="základní",J188,0)</f>
        <v>0</v>
      </c>
      <c r="BF188" s="190">
        <f>IF(N188="snížená",J188,0)</f>
        <v>10620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10620</v>
      </c>
      <c r="BL188" s="17" t="s">
        <v>241</v>
      </c>
      <c r="BM188" s="189" t="s">
        <v>647</v>
      </c>
    </row>
    <row r="189" spans="1:65" s="1" customFormat="1" ht="11.25" x14ac:dyDescent="0.2">
      <c r="A189" s="34"/>
      <c r="B189" s="35"/>
      <c r="C189" s="36"/>
      <c r="D189" s="191" t="s">
        <v>160</v>
      </c>
      <c r="E189" s="36"/>
      <c r="F189" s="192" t="s">
        <v>273</v>
      </c>
      <c r="G189" s="36"/>
      <c r="H189" s="36"/>
      <c r="I189" s="193"/>
      <c r="J189" s="36"/>
      <c r="K189" s="36"/>
      <c r="L189" s="39"/>
      <c r="M189" s="194"/>
      <c r="N189" s="195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160</v>
      </c>
      <c r="AU189" s="17" t="s">
        <v>84</v>
      </c>
    </row>
    <row r="190" spans="1:65" s="1" customFormat="1" ht="11.25" x14ac:dyDescent="0.2">
      <c r="A190" s="34"/>
      <c r="B190" s="35"/>
      <c r="C190" s="36"/>
      <c r="D190" s="196" t="s">
        <v>162</v>
      </c>
      <c r="E190" s="36"/>
      <c r="F190" s="197" t="s">
        <v>275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162</v>
      </c>
      <c r="AU190" s="17" t="s">
        <v>84</v>
      </c>
    </row>
    <row r="191" spans="1:65" s="11" customFormat="1" ht="22.9" customHeight="1" x14ac:dyDescent="0.2">
      <c r="B191" s="162"/>
      <c r="C191" s="163"/>
      <c r="D191" s="164" t="s">
        <v>72</v>
      </c>
      <c r="E191" s="176" t="s">
        <v>399</v>
      </c>
      <c r="F191" s="176" t="s">
        <v>400</v>
      </c>
      <c r="G191" s="163"/>
      <c r="H191" s="163"/>
      <c r="I191" s="166"/>
      <c r="J191" s="177">
        <f>BK191</f>
        <v>17202.289999999997</v>
      </c>
      <c r="K191" s="163"/>
      <c r="L191" s="168"/>
      <c r="M191" s="169"/>
      <c r="N191" s="170"/>
      <c r="O191" s="170"/>
      <c r="P191" s="171">
        <f>SUM(P192:P212)</f>
        <v>0</v>
      </c>
      <c r="Q191" s="170"/>
      <c r="R191" s="171">
        <f>SUM(R192:R212)</f>
        <v>0.39425239999999995</v>
      </c>
      <c r="S191" s="170"/>
      <c r="T191" s="172">
        <f>SUM(T192:T212)</f>
        <v>0</v>
      </c>
      <c r="AR191" s="173" t="s">
        <v>84</v>
      </c>
      <c r="AT191" s="174" t="s">
        <v>72</v>
      </c>
      <c r="AU191" s="174" t="s">
        <v>77</v>
      </c>
      <c r="AY191" s="173" t="s">
        <v>152</v>
      </c>
      <c r="BK191" s="175">
        <f>SUM(BK192:BK212)</f>
        <v>17202.289999999997</v>
      </c>
    </row>
    <row r="192" spans="1:65" s="1" customFormat="1" ht="16.5" customHeight="1" x14ac:dyDescent="0.2">
      <c r="A192" s="34"/>
      <c r="B192" s="35"/>
      <c r="C192" s="178" t="s">
        <v>414</v>
      </c>
      <c r="D192" s="178" t="s">
        <v>154</v>
      </c>
      <c r="E192" s="179" t="s">
        <v>402</v>
      </c>
      <c r="F192" s="180" t="s">
        <v>403</v>
      </c>
      <c r="G192" s="181" t="s">
        <v>157</v>
      </c>
      <c r="H192" s="182">
        <v>13.68</v>
      </c>
      <c r="I192" s="183">
        <v>944</v>
      </c>
      <c r="J192" s="184">
        <f>ROUND(I192*H192,2)</f>
        <v>12913.92</v>
      </c>
      <c r="K192" s="180" t="s">
        <v>158</v>
      </c>
      <c r="L192" s="39"/>
      <c r="M192" s="185" t="s">
        <v>19</v>
      </c>
      <c r="N192" s="186" t="s">
        <v>45</v>
      </c>
      <c r="O192" s="64"/>
      <c r="P192" s="187">
        <f>O192*H192</f>
        <v>0</v>
      </c>
      <c r="Q192" s="187">
        <v>2.6179999999999998E-2</v>
      </c>
      <c r="R192" s="187">
        <f>Q192*H192</f>
        <v>0.35814239999999997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241</v>
      </c>
      <c r="AT192" s="189" t="s">
        <v>154</v>
      </c>
      <c r="AU192" s="189" t="s">
        <v>84</v>
      </c>
      <c r="AY192" s="17" t="s">
        <v>152</v>
      </c>
      <c r="BE192" s="190">
        <f>IF(N192="základní",J192,0)</f>
        <v>0</v>
      </c>
      <c r="BF192" s="190">
        <f>IF(N192="snížená",J192,0)</f>
        <v>12913.92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84</v>
      </c>
      <c r="BK192" s="190">
        <f>ROUND(I192*H192,2)</f>
        <v>12913.92</v>
      </c>
      <c r="BL192" s="17" t="s">
        <v>241</v>
      </c>
      <c r="BM192" s="189" t="s">
        <v>648</v>
      </c>
    </row>
    <row r="193" spans="1:65" s="1" customFormat="1" ht="19.5" x14ac:dyDescent="0.2">
      <c r="A193" s="34"/>
      <c r="B193" s="35"/>
      <c r="C193" s="36"/>
      <c r="D193" s="191" t="s">
        <v>160</v>
      </c>
      <c r="E193" s="36"/>
      <c r="F193" s="192" t="s">
        <v>405</v>
      </c>
      <c r="G193" s="36"/>
      <c r="H193" s="36"/>
      <c r="I193" s="193"/>
      <c r="J193" s="36"/>
      <c r="K193" s="36"/>
      <c r="L193" s="39"/>
      <c r="M193" s="194"/>
      <c r="N193" s="195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160</v>
      </c>
      <c r="AU193" s="17" t="s">
        <v>84</v>
      </c>
    </row>
    <row r="194" spans="1:65" s="1" customFormat="1" ht="11.25" x14ac:dyDescent="0.2">
      <c r="A194" s="34"/>
      <c r="B194" s="35"/>
      <c r="C194" s="36"/>
      <c r="D194" s="196" t="s">
        <v>162</v>
      </c>
      <c r="E194" s="36"/>
      <c r="F194" s="197" t="s">
        <v>406</v>
      </c>
      <c r="G194" s="36"/>
      <c r="H194" s="36"/>
      <c r="I194" s="193"/>
      <c r="J194" s="36"/>
      <c r="K194" s="36"/>
      <c r="L194" s="39"/>
      <c r="M194" s="194"/>
      <c r="N194" s="19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162</v>
      </c>
      <c r="AU194" s="17" t="s">
        <v>84</v>
      </c>
    </row>
    <row r="195" spans="1:65" s="12" customFormat="1" ht="11.25" x14ac:dyDescent="0.2">
      <c r="B195" s="198"/>
      <c r="C195" s="199"/>
      <c r="D195" s="191" t="s">
        <v>164</v>
      </c>
      <c r="E195" s="200" t="s">
        <v>19</v>
      </c>
      <c r="F195" s="201" t="s">
        <v>649</v>
      </c>
      <c r="G195" s="199"/>
      <c r="H195" s="202">
        <v>13.68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164</v>
      </c>
      <c r="AU195" s="208" t="s">
        <v>84</v>
      </c>
      <c r="AV195" s="12" t="s">
        <v>84</v>
      </c>
      <c r="AW195" s="12" t="s">
        <v>35</v>
      </c>
      <c r="AX195" s="12" t="s">
        <v>77</v>
      </c>
      <c r="AY195" s="208" t="s">
        <v>152</v>
      </c>
    </row>
    <row r="196" spans="1:65" s="1" customFormat="1" ht="16.5" customHeight="1" x14ac:dyDescent="0.2">
      <c r="A196" s="34"/>
      <c r="B196" s="35"/>
      <c r="C196" s="178" t="s">
        <v>419</v>
      </c>
      <c r="D196" s="178" t="s">
        <v>154</v>
      </c>
      <c r="E196" s="179" t="s">
        <v>409</v>
      </c>
      <c r="F196" s="180" t="s">
        <v>410</v>
      </c>
      <c r="G196" s="181" t="s">
        <v>254</v>
      </c>
      <c r="H196" s="182">
        <v>1</v>
      </c>
      <c r="I196" s="183">
        <v>472</v>
      </c>
      <c r="J196" s="184">
        <f>ROUND(I196*H196,2)</f>
        <v>472</v>
      </c>
      <c r="K196" s="180" t="s">
        <v>158</v>
      </c>
      <c r="L196" s="39"/>
      <c r="M196" s="185" t="s">
        <v>19</v>
      </c>
      <c r="N196" s="186" t="s">
        <v>45</v>
      </c>
      <c r="O196" s="64"/>
      <c r="P196" s="187">
        <f>O196*H196</f>
        <v>0</v>
      </c>
      <c r="Q196" s="187">
        <v>2.2000000000000001E-4</v>
      </c>
      <c r="R196" s="187">
        <f>Q196*H196</f>
        <v>2.2000000000000001E-4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241</v>
      </c>
      <c r="AT196" s="189" t="s">
        <v>154</v>
      </c>
      <c r="AU196" s="189" t="s">
        <v>84</v>
      </c>
      <c r="AY196" s="17" t="s">
        <v>152</v>
      </c>
      <c r="BE196" s="190">
        <f>IF(N196="základní",J196,0)</f>
        <v>0</v>
      </c>
      <c r="BF196" s="190">
        <f>IF(N196="snížená",J196,0)</f>
        <v>472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84</v>
      </c>
      <c r="BK196" s="190">
        <f>ROUND(I196*H196,2)</f>
        <v>472</v>
      </c>
      <c r="BL196" s="17" t="s">
        <v>241</v>
      </c>
      <c r="BM196" s="189" t="s">
        <v>650</v>
      </c>
    </row>
    <row r="197" spans="1:65" s="1" customFormat="1" ht="11.25" x14ac:dyDescent="0.2">
      <c r="A197" s="34"/>
      <c r="B197" s="35"/>
      <c r="C197" s="36"/>
      <c r="D197" s="191" t="s">
        <v>160</v>
      </c>
      <c r="E197" s="36"/>
      <c r="F197" s="192" t="s">
        <v>412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160</v>
      </c>
      <c r="AU197" s="17" t="s">
        <v>84</v>
      </c>
    </row>
    <row r="198" spans="1:65" s="1" customFormat="1" ht="11.25" x14ac:dyDescent="0.2">
      <c r="A198" s="34"/>
      <c r="B198" s="35"/>
      <c r="C198" s="36"/>
      <c r="D198" s="196" t="s">
        <v>162</v>
      </c>
      <c r="E198" s="36"/>
      <c r="F198" s="197" t="s">
        <v>413</v>
      </c>
      <c r="G198" s="36"/>
      <c r="H198" s="36"/>
      <c r="I198" s="193"/>
      <c r="J198" s="36"/>
      <c r="K198" s="36"/>
      <c r="L198" s="39"/>
      <c r="M198" s="194"/>
      <c r="N198" s="195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162</v>
      </c>
      <c r="AU198" s="17" t="s">
        <v>84</v>
      </c>
    </row>
    <row r="199" spans="1:65" s="12" customFormat="1" ht="11.25" x14ac:dyDescent="0.2">
      <c r="B199" s="198"/>
      <c r="C199" s="199"/>
      <c r="D199" s="191" t="s">
        <v>164</v>
      </c>
      <c r="E199" s="200" t="s">
        <v>19</v>
      </c>
      <c r="F199" s="201" t="s">
        <v>77</v>
      </c>
      <c r="G199" s="199"/>
      <c r="H199" s="202">
        <v>1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164</v>
      </c>
      <c r="AU199" s="208" t="s">
        <v>84</v>
      </c>
      <c r="AV199" s="12" t="s">
        <v>84</v>
      </c>
      <c r="AW199" s="12" t="s">
        <v>35</v>
      </c>
      <c r="AX199" s="12" t="s">
        <v>77</v>
      </c>
      <c r="AY199" s="208" t="s">
        <v>152</v>
      </c>
    </row>
    <row r="200" spans="1:65" s="1" customFormat="1" ht="21.75" customHeight="1" x14ac:dyDescent="0.2">
      <c r="A200" s="34"/>
      <c r="B200" s="35"/>
      <c r="C200" s="209" t="s">
        <v>425</v>
      </c>
      <c r="D200" s="209" t="s">
        <v>259</v>
      </c>
      <c r="E200" s="210" t="s">
        <v>415</v>
      </c>
      <c r="F200" s="211" t="s">
        <v>416</v>
      </c>
      <c r="G200" s="212" t="s">
        <v>254</v>
      </c>
      <c r="H200" s="213">
        <v>1</v>
      </c>
      <c r="I200" s="214">
        <v>2242</v>
      </c>
      <c r="J200" s="215">
        <f>ROUND(I200*H200,2)</f>
        <v>2242</v>
      </c>
      <c r="K200" s="211" t="s">
        <v>158</v>
      </c>
      <c r="L200" s="216"/>
      <c r="M200" s="217" t="s">
        <v>19</v>
      </c>
      <c r="N200" s="218" t="s">
        <v>45</v>
      </c>
      <c r="O200" s="64"/>
      <c r="P200" s="187">
        <f>O200*H200</f>
        <v>0</v>
      </c>
      <c r="Q200" s="187">
        <v>1.521E-2</v>
      </c>
      <c r="R200" s="187">
        <f>Q200*H200</f>
        <v>1.521E-2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262</v>
      </c>
      <c r="AT200" s="189" t="s">
        <v>259</v>
      </c>
      <c r="AU200" s="189" t="s">
        <v>84</v>
      </c>
      <c r="AY200" s="17" t="s">
        <v>152</v>
      </c>
      <c r="BE200" s="190">
        <f>IF(N200="základní",J200,0)</f>
        <v>0</v>
      </c>
      <c r="BF200" s="190">
        <f>IF(N200="snížená",J200,0)</f>
        <v>2242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7" t="s">
        <v>84</v>
      </c>
      <c r="BK200" s="190">
        <f>ROUND(I200*H200,2)</f>
        <v>2242</v>
      </c>
      <c r="BL200" s="17" t="s">
        <v>241</v>
      </c>
      <c r="BM200" s="189" t="s">
        <v>651</v>
      </c>
    </row>
    <row r="201" spans="1:65" s="1" customFormat="1" ht="11.25" x14ac:dyDescent="0.2">
      <c r="A201" s="34"/>
      <c r="B201" s="35"/>
      <c r="C201" s="36"/>
      <c r="D201" s="191" t="s">
        <v>160</v>
      </c>
      <c r="E201" s="36"/>
      <c r="F201" s="192" t="s">
        <v>416</v>
      </c>
      <c r="G201" s="36"/>
      <c r="H201" s="36"/>
      <c r="I201" s="193"/>
      <c r="J201" s="36"/>
      <c r="K201" s="36"/>
      <c r="L201" s="39"/>
      <c r="M201" s="194"/>
      <c r="N201" s="195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160</v>
      </c>
      <c r="AU201" s="17" t="s">
        <v>84</v>
      </c>
    </row>
    <row r="202" spans="1:65" s="1" customFormat="1" ht="11.25" x14ac:dyDescent="0.2">
      <c r="A202" s="34"/>
      <c r="B202" s="35"/>
      <c r="C202" s="36"/>
      <c r="D202" s="196" t="s">
        <v>162</v>
      </c>
      <c r="E202" s="36"/>
      <c r="F202" s="197" t="s">
        <v>418</v>
      </c>
      <c r="G202" s="36"/>
      <c r="H202" s="36"/>
      <c r="I202" s="193"/>
      <c r="J202" s="36"/>
      <c r="K202" s="36"/>
      <c r="L202" s="39"/>
      <c r="M202" s="194"/>
      <c r="N202" s="195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162</v>
      </c>
      <c r="AU202" s="17" t="s">
        <v>84</v>
      </c>
    </row>
    <row r="203" spans="1:65" s="1" customFormat="1" ht="16.5" customHeight="1" x14ac:dyDescent="0.2">
      <c r="A203" s="34"/>
      <c r="B203" s="35"/>
      <c r="C203" s="178" t="s">
        <v>431</v>
      </c>
      <c r="D203" s="178" t="s">
        <v>154</v>
      </c>
      <c r="E203" s="179" t="s">
        <v>420</v>
      </c>
      <c r="F203" s="180" t="s">
        <v>421</v>
      </c>
      <c r="G203" s="181" t="s">
        <v>254</v>
      </c>
      <c r="H203" s="182">
        <v>1</v>
      </c>
      <c r="I203" s="183">
        <v>944</v>
      </c>
      <c r="J203" s="184">
        <f>ROUND(I203*H203,2)</f>
        <v>944</v>
      </c>
      <c r="K203" s="180" t="s">
        <v>158</v>
      </c>
      <c r="L203" s="39"/>
      <c r="M203" s="185" t="s">
        <v>19</v>
      </c>
      <c r="N203" s="186" t="s">
        <v>45</v>
      </c>
      <c r="O203" s="64"/>
      <c r="P203" s="187">
        <f>O203*H203</f>
        <v>0</v>
      </c>
      <c r="Q203" s="187">
        <v>2.068E-2</v>
      </c>
      <c r="R203" s="187">
        <f>Q203*H203</f>
        <v>2.068E-2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241</v>
      </c>
      <c r="AT203" s="189" t="s">
        <v>154</v>
      </c>
      <c r="AU203" s="189" t="s">
        <v>84</v>
      </c>
      <c r="AY203" s="17" t="s">
        <v>152</v>
      </c>
      <c r="BE203" s="190">
        <f>IF(N203="základní",J203,0)</f>
        <v>0</v>
      </c>
      <c r="BF203" s="190">
        <f>IF(N203="snížená",J203,0)</f>
        <v>944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944</v>
      </c>
      <c r="BL203" s="17" t="s">
        <v>241</v>
      </c>
      <c r="BM203" s="189" t="s">
        <v>652</v>
      </c>
    </row>
    <row r="204" spans="1:65" s="1" customFormat="1" ht="19.5" x14ac:dyDescent="0.2">
      <c r="A204" s="34"/>
      <c r="B204" s="35"/>
      <c r="C204" s="36"/>
      <c r="D204" s="191" t="s">
        <v>160</v>
      </c>
      <c r="E204" s="36"/>
      <c r="F204" s="192" t="s">
        <v>423</v>
      </c>
      <c r="G204" s="36"/>
      <c r="H204" s="36"/>
      <c r="I204" s="193"/>
      <c r="J204" s="36"/>
      <c r="K204" s="36"/>
      <c r="L204" s="39"/>
      <c r="M204" s="194"/>
      <c r="N204" s="19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84</v>
      </c>
    </row>
    <row r="205" spans="1:65" s="1" customFormat="1" ht="11.25" x14ac:dyDescent="0.2">
      <c r="A205" s="34"/>
      <c r="B205" s="35"/>
      <c r="C205" s="36"/>
      <c r="D205" s="196" t="s">
        <v>162</v>
      </c>
      <c r="E205" s="36"/>
      <c r="F205" s="197" t="s">
        <v>424</v>
      </c>
      <c r="G205" s="36"/>
      <c r="H205" s="36"/>
      <c r="I205" s="193"/>
      <c r="J205" s="36"/>
      <c r="K205" s="36"/>
      <c r="L205" s="39"/>
      <c r="M205" s="194"/>
      <c r="N205" s="195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162</v>
      </c>
      <c r="AU205" s="17" t="s">
        <v>84</v>
      </c>
    </row>
    <row r="206" spans="1:65" s="12" customFormat="1" ht="11.25" x14ac:dyDescent="0.2">
      <c r="B206" s="198"/>
      <c r="C206" s="199"/>
      <c r="D206" s="191" t="s">
        <v>164</v>
      </c>
      <c r="E206" s="200" t="s">
        <v>19</v>
      </c>
      <c r="F206" s="201" t="s">
        <v>77</v>
      </c>
      <c r="G206" s="199"/>
      <c r="H206" s="202">
        <v>1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164</v>
      </c>
      <c r="AU206" s="208" t="s">
        <v>84</v>
      </c>
      <c r="AV206" s="12" t="s">
        <v>84</v>
      </c>
      <c r="AW206" s="12" t="s">
        <v>35</v>
      </c>
      <c r="AX206" s="12" t="s">
        <v>77</v>
      </c>
      <c r="AY206" s="208" t="s">
        <v>152</v>
      </c>
    </row>
    <row r="207" spans="1:65" s="1" customFormat="1" ht="16.5" customHeight="1" x14ac:dyDescent="0.2">
      <c r="A207" s="34"/>
      <c r="B207" s="35"/>
      <c r="C207" s="178" t="s">
        <v>262</v>
      </c>
      <c r="D207" s="178" t="s">
        <v>154</v>
      </c>
      <c r="E207" s="179" t="s">
        <v>426</v>
      </c>
      <c r="F207" s="180" t="s">
        <v>427</v>
      </c>
      <c r="G207" s="181" t="s">
        <v>206</v>
      </c>
      <c r="H207" s="182">
        <v>0.39424999999999999</v>
      </c>
      <c r="I207" s="183">
        <v>1028.96</v>
      </c>
      <c r="J207" s="184">
        <f>ROUND(I207*H207,2)</f>
        <v>405.67</v>
      </c>
      <c r="K207" s="180" t="s">
        <v>158</v>
      </c>
      <c r="L207" s="39"/>
      <c r="M207" s="185" t="s">
        <v>19</v>
      </c>
      <c r="N207" s="186" t="s">
        <v>45</v>
      </c>
      <c r="O207" s="64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241</v>
      </c>
      <c r="AT207" s="189" t="s">
        <v>154</v>
      </c>
      <c r="AU207" s="189" t="s">
        <v>84</v>
      </c>
      <c r="AY207" s="17" t="s">
        <v>152</v>
      </c>
      <c r="BE207" s="190">
        <f>IF(N207="základní",J207,0)</f>
        <v>0</v>
      </c>
      <c r="BF207" s="190">
        <f>IF(N207="snížená",J207,0)</f>
        <v>405.67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84</v>
      </c>
      <c r="BK207" s="190">
        <f>ROUND(I207*H207,2)</f>
        <v>405.67</v>
      </c>
      <c r="BL207" s="17" t="s">
        <v>241</v>
      </c>
      <c r="BM207" s="189" t="s">
        <v>653</v>
      </c>
    </row>
    <row r="208" spans="1:65" s="1" customFormat="1" ht="19.5" x14ac:dyDescent="0.2">
      <c r="A208" s="34"/>
      <c r="B208" s="35"/>
      <c r="C208" s="36"/>
      <c r="D208" s="191" t="s">
        <v>160</v>
      </c>
      <c r="E208" s="36"/>
      <c r="F208" s="192" t="s">
        <v>429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160</v>
      </c>
      <c r="AU208" s="17" t="s">
        <v>84</v>
      </c>
    </row>
    <row r="209" spans="1:65" s="1" customFormat="1" ht="11.25" x14ac:dyDescent="0.2">
      <c r="A209" s="34"/>
      <c r="B209" s="35"/>
      <c r="C209" s="36"/>
      <c r="D209" s="196" t="s">
        <v>162</v>
      </c>
      <c r="E209" s="36"/>
      <c r="F209" s="197" t="s">
        <v>430</v>
      </c>
      <c r="G209" s="36"/>
      <c r="H209" s="36"/>
      <c r="I209" s="193"/>
      <c r="J209" s="36"/>
      <c r="K209" s="36"/>
      <c r="L209" s="39"/>
      <c r="M209" s="194"/>
      <c r="N209" s="195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162</v>
      </c>
      <c r="AU209" s="17" t="s">
        <v>84</v>
      </c>
    </row>
    <row r="210" spans="1:65" s="1" customFormat="1" ht="16.5" customHeight="1" x14ac:dyDescent="0.2">
      <c r="A210" s="34"/>
      <c r="B210" s="35"/>
      <c r="C210" s="178" t="s">
        <v>445</v>
      </c>
      <c r="D210" s="178" t="s">
        <v>154</v>
      </c>
      <c r="E210" s="179" t="s">
        <v>432</v>
      </c>
      <c r="F210" s="180" t="s">
        <v>433</v>
      </c>
      <c r="G210" s="181" t="s">
        <v>206</v>
      </c>
      <c r="H210" s="182">
        <v>0.39424999999999999</v>
      </c>
      <c r="I210" s="183">
        <v>569.94000000000005</v>
      </c>
      <c r="J210" s="184">
        <f>ROUND(I210*H210,2)</f>
        <v>224.7</v>
      </c>
      <c r="K210" s="180" t="s">
        <v>158</v>
      </c>
      <c r="L210" s="39"/>
      <c r="M210" s="185" t="s">
        <v>19</v>
      </c>
      <c r="N210" s="186" t="s">
        <v>45</v>
      </c>
      <c r="O210" s="64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241</v>
      </c>
      <c r="AT210" s="189" t="s">
        <v>154</v>
      </c>
      <c r="AU210" s="189" t="s">
        <v>84</v>
      </c>
      <c r="AY210" s="17" t="s">
        <v>152</v>
      </c>
      <c r="BE210" s="190">
        <f>IF(N210="základní",J210,0)</f>
        <v>0</v>
      </c>
      <c r="BF210" s="190">
        <f>IF(N210="snížená",J210,0)</f>
        <v>224.7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84</v>
      </c>
      <c r="BK210" s="190">
        <f>ROUND(I210*H210,2)</f>
        <v>224.7</v>
      </c>
      <c r="BL210" s="17" t="s">
        <v>241</v>
      </c>
      <c r="BM210" s="189" t="s">
        <v>654</v>
      </c>
    </row>
    <row r="211" spans="1:65" s="1" customFormat="1" ht="19.5" x14ac:dyDescent="0.2">
      <c r="A211" s="34"/>
      <c r="B211" s="35"/>
      <c r="C211" s="36"/>
      <c r="D211" s="191" t="s">
        <v>160</v>
      </c>
      <c r="E211" s="36"/>
      <c r="F211" s="192" t="s">
        <v>435</v>
      </c>
      <c r="G211" s="36"/>
      <c r="H211" s="36"/>
      <c r="I211" s="193"/>
      <c r="J211" s="36"/>
      <c r="K211" s="36"/>
      <c r="L211" s="39"/>
      <c r="M211" s="194"/>
      <c r="N211" s="19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160</v>
      </c>
      <c r="AU211" s="17" t="s">
        <v>84</v>
      </c>
    </row>
    <row r="212" spans="1:65" s="1" customFormat="1" ht="11.25" x14ac:dyDescent="0.2">
      <c r="A212" s="34"/>
      <c r="B212" s="35"/>
      <c r="C212" s="36"/>
      <c r="D212" s="196" t="s">
        <v>162</v>
      </c>
      <c r="E212" s="36"/>
      <c r="F212" s="197" t="s">
        <v>436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162</v>
      </c>
      <c r="AU212" s="17" t="s">
        <v>84</v>
      </c>
    </row>
    <row r="213" spans="1:65" s="11" customFormat="1" ht="22.9" customHeight="1" x14ac:dyDescent="0.2">
      <c r="B213" s="162"/>
      <c r="C213" s="163"/>
      <c r="D213" s="164" t="s">
        <v>72</v>
      </c>
      <c r="E213" s="176" t="s">
        <v>437</v>
      </c>
      <c r="F213" s="176" t="s">
        <v>438</v>
      </c>
      <c r="G213" s="163"/>
      <c r="H213" s="163"/>
      <c r="I213" s="166"/>
      <c r="J213" s="177">
        <f>BK213</f>
        <v>16755.75</v>
      </c>
      <c r="K213" s="163"/>
      <c r="L213" s="168"/>
      <c r="M213" s="169"/>
      <c r="N213" s="170"/>
      <c r="O213" s="170"/>
      <c r="P213" s="171">
        <f>SUM(P214:P230)</f>
        <v>0</v>
      </c>
      <c r="Q213" s="170"/>
      <c r="R213" s="171">
        <f>SUM(R214:R230)</f>
        <v>1.9259999999999999E-2</v>
      </c>
      <c r="S213" s="170"/>
      <c r="T213" s="172">
        <f>SUM(T214:T230)</f>
        <v>0</v>
      </c>
      <c r="AR213" s="173" t="s">
        <v>84</v>
      </c>
      <c r="AT213" s="174" t="s">
        <v>72</v>
      </c>
      <c r="AU213" s="174" t="s">
        <v>77</v>
      </c>
      <c r="AY213" s="173" t="s">
        <v>152</v>
      </c>
      <c r="BK213" s="175">
        <f>SUM(BK214:BK230)</f>
        <v>16755.75</v>
      </c>
    </row>
    <row r="214" spans="1:65" s="1" customFormat="1" ht="16.5" customHeight="1" x14ac:dyDescent="0.2">
      <c r="A214" s="34"/>
      <c r="B214" s="35"/>
      <c r="C214" s="178" t="s">
        <v>451</v>
      </c>
      <c r="D214" s="178" t="s">
        <v>154</v>
      </c>
      <c r="E214" s="179" t="s">
        <v>452</v>
      </c>
      <c r="F214" s="180" t="s">
        <v>453</v>
      </c>
      <c r="G214" s="181" t="s">
        <v>254</v>
      </c>
      <c r="H214" s="182">
        <v>5</v>
      </c>
      <c r="I214" s="183">
        <v>739.86</v>
      </c>
      <c r="J214" s="184">
        <f>ROUND(I214*H214,2)</f>
        <v>3699.3</v>
      </c>
      <c r="K214" s="180" t="s">
        <v>19</v>
      </c>
      <c r="L214" s="39"/>
      <c r="M214" s="185" t="s">
        <v>19</v>
      </c>
      <c r="N214" s="186" t="s">
        <v>45</v>
      </c>
      <c r="O214" s="64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241</v>
      </c>
      <c r="AT214" s="189" t="s">
        <v>154</v>
      </c>
      <c r="AU214" s="189" t="s">
        <v>84</v>
      </c>
      <c r="AY214" s="17" t="s">
        <v>152</v>
      </c>
      <c r="BE214" s="190">
        <f>IF(N214="základní",J214,0)</f>
        <v>0</v>
      </c>
      <c r="BF214" s="190">
        <f>IF(N214="snížená",J214,0)</f>
        <v>3699.3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7" t="s">
        <v>84</v>
      </c>
      <c r="BK214" s="190">
        <f>ROUND(I214*H214,2)</f>
        <v>3699.3</v>
      </c>
      <c r="BL214" s="17" t="s">
        <v>241</v>
      </c>
      <c r="BM214" s="189" t="s">
        <v>655</v>
      </c>
    </row>
    <row r="215" spans="1:65" s="1" customFormat="1" ht="19.5" x14ac:dyDescent="0.2">
      <c r="A215" s="34"/>
      <c r="B215" s="35"/>
      <c r="C215" s="36"/>
      <c r="D215" s="191" t="s">
        <v>160</v>
      </c>
      <c r="E215" s="36"/>
      <c r="F215" s="192" t="s">
        <v>455</v>
      </c>
      <c r="G215" s="36"/>
      <c r="H215" s="36"/>
      <c r="I215" s="193"/>
      <c r="J215" s="36"/>
      <c r="K215" s="36"/>
      <c r="L215" s="39"/>
      <c r="M215" s="194"/>
      <c r="N215" s="195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160</v>
      </c>
      <c r="AU215" s="17" t="s">
        <v>84</v>
      </c>
    </row>
    <row r="216" spans="1:65" s="1" customFormat="1" ht="16.5" customHeight="1" x14ac:dyDescent="0.2">
      <c r="A216" s="34"/>
      <c r="B216" s="35"/>
      <c r="C216" s="178" t="s">
        <v>456</v>
      </c>
      <c r="D216" s="178" t="s">
        <v>154</v>
      </c>
      <c r="E216" s="179" t="s">
        <v>457</v>
      </c>
      <c r="F216" s="180" t="s">
        <v>458</v>
      </c>
      <c r="G216" s="181" t="s">
        <v>254</v>
      </c>
      <c r="H216" s="182">
        <v>1</v>
      </c>
      <c r="I216" s="183">
        <v>542.79999999999995</v>
      </c>
      <c r="J216" s="184">
        <f>ROUND(I216*H216,2)</f>
        <v>542.79999999999995</v>
      </c>
      <c r="K216" s="180" t="s">
        <v>158</v>
      </c>
      <c r="L216" s="39"/>
      <c r="M216" s="185" t="s">
        <v>19</v>
      </c>
      <c r="N216" s="186" t="s">
        <v>45</v>
      </c>
      <c r="O216" s="64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241</v>
      </c>
      <c r="AT216" s="189" t="s">
        <v>154</v>
      </c>
      <c r="AU216" s="189" t="s">
        <v>84</v>
      </c>
      <c r="AY216" s="17" t="s">
        <v>152</v>
      </c>
      <c r="BE216" s="190">
        <f>IF(N216="základní",J216,0)</f>
        <v>0</v>
      </c>
      <c r="BF216" s="190">
        <f>IF(N216="snížená",J216,0)</f>
        <v>542.79999999999995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84</v>
      </c>
      <c r="BK216" s="190">
        <f>ROUND(I216*H216,2)</f>
        <v>542.79999999999995</v>
      </c>
      <c r="BL216" s="17" t="s">
        <v>241</v>
      </c>
      <c r="BM216" s="189" t="s">
        <v>656</v>
      </c>
    </row>
    <row r="217" spans="1:65" s="1" customFormat="1" ht="19.5" x14ac:dyDescent="0.2">
      <c r="A217" s="34"/>
      <c r="B217" s="35"/>
      <c r="C217" s="36"/>
      <c r="D217" s="191" t="s">
        <v>160</v>
      </c>
      <c r="E217" s="36"/>
      <c r="F217" s="192" t="s">
        <v>460</v>
      </c>
      <c r="G217" s="36"/>
      <c r="H217" s="36"/>
      <c r="I217" s="193"/>
      <c r="J217" s="36"/>
      <c r="K217" s="36"/>
      <c r="L217" s="39"/>
      <c r="M217" s="194"/>
      <c r="N217" s="195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160</v>
      </c>
      <c r="AU217" s="17" t="s">
        <v>84</v>
      </c>
    </row>
    <row r="218" spans="1:65" s="1" customFormat="1" ht="11.25" x14ac:dyDescent="0.2">
      <c r="A218" s="34"/>
      <c r="B218" s="35"/>
      <c r="C218" s="36"/>
      <c r="D218" s="196" t="s">
        <v>162</v>
      </c>
      <c r="E218" s="36"/>
      <c r="F218" s="197" t="s">
        <v>461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162</v>
      </c>
      <c r="AU218" s="17" t="s">
        <v>84</v>
      </c>
    </row>
    <row r="219" spans="1:65" s="1" customFormat="1" ht="16.5" customHeight="1" x14ac:dyDescent="0.2">
      <c r="A219" s="34"/>
      <c r="B219" s="35"/>
      <c r="C219" s="209" t="s">
        <v>462</v>
      </c>
      <c r="D219" s="209" t="s">
        <v>259</v>
      </c>
      <c r="E219" s="210" t="s">
        <v>463</v>
      </c>
      <c r="F219" s="211" t="s">
        <v>464</v>
      </c>
      <c r="G219" s="212" t="s">
        <v>157</v>
      </c>
      <c r="H219" s="213">
        <v>1</v>
      </c>
      <c r="I219" s="214">
        <v>1298</v>
      </c>
      <c r="J219" s="215">
        <f>ROUND(I219*H219,2)</f>
        <v>1298</v>
      </c>
      <c r="K219" s="211" t="s">
        <v>158</v>
      </c>
      <c r="L219" s="216"/>
      <c r="M219" s="217" t="s">
        <v>19</v>
      </c>
      <c r="N219" s="218" t="s">
        <v>45</v>
      </c>
      <c r="O219" s="64"/>
      <c r="P219" s="187">
        <f>O219*H219</f>
        <v>0</v>
      </c>
      <c r="Q219" s="187">
        <v>1.9259999999999999E-2</v>
      </c>
      <c r="R219" s="187">
        <f>Q219*H219</f>
        <v>1.9259999999999999E-2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262</v>
      </c>
      <c r="AT219" s="189" t="s">
        <v>259</v>
      </c>
      <c r="AU219" s="189" t="s">
        <v>84</v>
      </c>
      <c r="AY219" s="17" t="s">
        <v>152</v>
      </c>
      <c r="BE219" s="190">
        <f>IF(N219="základní",J219,0)</f>
        <v>0</v>
      </c>
      <c r="BF219" s="190">
        <f>IF(N219="snížená",J219,0)</f>
        <v>1298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84</v>
      </c>
      <c r="BK219" s="190">
        <f>ROUND(I219*H219,2)</f>
        <v>1298</v>
      </c>
      <c r="BL219" s="17" t="s">
        <v>241</v>
      </c>
      <c r="BM219" s="189" t="s">
        <v>657</v>
      </c>
    </row>
    <row r="220" spans="1:65" s="1" customFormat="1" ht="11.25" x14ac:dyDescent="0.2">
      <c r="A220" s="34"/>
      <c r="B220" s="35"/>
      <c r="C220" s="36"/>
      <c r="D220" s="191" t="s">
        <v>160</v>
      </c>
      <c r="E220" s="36"/>
      <c r="F220" s="192" t="s">
        <v>466</v>
      </c>
      <c r="G220" s="36"/>
      <c r="H220" s="36"/>
      <c r="I220" s="193"/>
      <c r="J220" s="36"/>
      <c r="K220" s="36"/>
      <c r="L220" s="39"/>
      <c r="M220" s="194"/>
      <c r="N220" s="195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160</v>
      </c>
      <c r="AU220" s="17" t="s">
        <v>84</v>
      </c>
    </row>
    <row r="221" spans="1:65" s="1" customFormat="1" ht="11.25" x14ac:dyDescent="0.2">
      <c r="A221" s="34"/>
      <c r="B221" s="35"/>
      <c r="C221" s="36"/>
      <c r="D221" s="196" t="s">
        <v>162</v>
      </c>
      <c r="E221" s="36"/>
      <c r="F221" s="197" t="s">
        <v>467</v>
      </c>
      <c r="G221" s="36"/>
      <c r="H221" s="36"/>
      <c r="I221" s="193"/>
      <c r="J221" s="36"/>
      <c r="K221" s="36"/>
      <c r="L221" s="39"/>
      <c r="M221" s="194"/>
      <c r="N221" s="195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162</v>
      </c>
      <c r="AU221" s="17" t="s">
        <v>84</v>
      </c>
    </row>
    <row r="222" spans="1:65" s="1" customFormat="1" ht="16.5" customHeight="1" x14ac:dyDescent="0.2">
      <c r="A222" s="34"/>
      <c r="B222" s="35"/>
      <c r="C222" s="178" t="s">
        <v>468</v>
      </c>
      <c r="D222" s="178" t="s">
        <v>154</v>
      </c>
      <c r="E222" s="179" t="s">
        <v>469</v>
      </c>
      <c r="F222" s="180" t="s">
        <v>470</v>
      </c>
      <c r="G222" s="181" t="s">
        <v>254</v>
      </c>
      <c r="H222" s="182">
        <v>60</v>
      </c>
      <c r="I222" s="183">
        <v>186.44</v>
      </c>
      <c r="J222" s="184">
        <f>ROUND(I222*H222,2)</f>
        <v>11186.4</v>
      </c>
      <c r="K222" s="180" t="s">
        <v>158</v>
      </c>
      <c r="L222" s="39"/>
      <c r="M222" s="185" t="s">
        <v>19</v>
      </c>
      <c r="N222" s="186" t="s">
        <v>45</v>
      </c>
      <c r="O222" s="64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91</v>
      </c>
      <c r="AT222" s="189" t="s">
        <v>154</v>
      </c>
      <c r="AU222" s="189" t="s">
        <v>84</v>
      </c>
      <c r="AY222" s="17" t="s">
        <v>152</v>
      </c>
      <c r="BE222" s="190">
        <f>IF(N222="základní",J222,0)</f>
        <v>0</v>
      </c>
      <c r="BF222" s="190">
        <f>IF(N222="snížená",J222,0)</f>
        <v>11186.4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84</v>
      </c>
      <c r="BK222" s="190">
        <f>ROUND(I222*H222,2)</f>
        <v>11186.4</v>
      </c>
      <c r="BL222" s="17" t="s">
        <v>91</v>
      </c>
      <c r="BM222" s="189" t="s">
        <v>658</v>
      </c>
    </row>
    <row r="223" spans="1:65" s="1" customFormat="1" ht="11.25" x14ac:dyDescent="0.2">
      <c r="A223" s="34"/>
      <c r="B223" s="35"/>
      <c r="C223" s="36"/>
      <c r="D223" s="191" t="s">
        <v>160</v>
      </c>
      <c r="E223" s="36"/>
      <c r="F223" s="192" t="s">
        <v>472</v>
      </c>
      <c r="G223" s="36"/>
      <c r="H223" s="36"/>
      <c r="I223" s="193"/>
      <c r="J223" s="36"/>
      <c r="K223" s="36"/>
      <c r="L223" s="39"/>
      <c r="M223" s="194"/>
      <c r="N223" s="19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160</v>
      </c>
      <c r="AU223" s="17" t="s">
        <v>84</v>
      </c>
    </row>
    <row r="224" spans="1:65" s="1" customFormat="1" ht="11.25" x14ac:dyDescent="0.2">
      <c r="A224" s="34"/>
      <c r="B224" s="35"/>
      <c r="C224" s="36"/>
      <c r="D224" s="196" t="s">
        <v>162</v>
      </c>
      <c r="E224" s="36"/>
      <c r="F224" s="197" t="s">
        <v>473</v>
      </c>
      <c r="G224" s="36"/>
      <c r="H224" s="36"/>
      <c r="I224" s="193"/>
      <c r="J224" s="36"/>
      <c r="K224" s="36"/>
      <c r="L224" s="39"/>
      <c r="M224" s="194"/>
      <c r="N224" s="195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162</v>
      </c>
      <c r="AU224" s="17" t="s">
        <v>84</v>
      </c>
    </row>
    <row r="225" spans="1:65" s="1" customFormat="1" ht="16.5" customHeight="1" x14ac:dyDescent="0.2">
      <c r="A225" s="34"/>
      <c r="B225" s="35"/>
      <c r="C225" s="178" t="s">
        <v>278</v>
      </c>
      <c r="D225" s="178" t="s">
        <v>154</v>
      </c>
      <c r="E225" s="179" t="s">
        <v>474</v>
      </c>
      <c r="F225" s="180" t="s">
        <v>475</v>
      </c>
      <c r="G225" s="181" t="s">
        <v>206</v>
      </c>
      <c r="H225" s="182">
        <v>1.9259999999999999E-2</v>
      </c>
      <c r="I225" s="183">
        <v>893.26</v>
      </c>
      <c r="J225" s="184">
        <f>ROUND(I225*H225,2)</f>
        <v>17.2</v>
      </c>
      <c r="K225" s="180" t="s">
        <v>158</v>
      </c>
      <c r="L225" s="39"/>
      <c r="M225" s="185" t="s">
        <v>19</v>
      </c>
      <c r="N225" s="186" t="s">
        <v>45</v>
      </c>
      <c r="O225" s="64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241</v>
      </c>
      <c r="AT225" s="189" t="s">
        <v>154</v>
      </c>
      <c r="AU225" s="189" t="s">
        <v>84</v>
      </c>
      <c r="AY225" s="17" t="s">
        <v>152</v>
      </c>
      <c r="BE225" s="190">
        <f>IF(N225="základní",J225,0)</f>
        <v>0</v>
      </c>
      <c r="BF225" s="190">
        <f>IF(N225="snížená",J225,0)</f>
        <v>17.2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84</v>
      </c>
      <c r="BK225" s="190">
        <f>ROUND(I225*H225,2)</f>
        <v>17.2</v>
      </c>
      <c r="BL225" s="17" t="s">
        <v>241</v>
      </c>
      <c r="BM225" s="189" t="s">
        <v>659</v>
      </c>
    </row>
    <row r="226" spans="1:65" s="1" customFormat="1" ht="19.5" x14ac:dyDescent="0.2">
      <c r="A226" s="34"/>
      <c r="B226" s="35"/>
      <c r="C226" s="36"/>
      <c r="D226" s="191" t="s">
        <v>160</v>
      </c>
      <c r="E226" s="36"/>
      <c r="F226" s="192" t="s">
        <v>477</v>
      </c>
      <c r="G226" s="36"/>
      <c r="H226" s="36"/>
      <c r="I226" s="193"/>
      <c r="J226" s="36"/>
      <c r="K226" s="36"/>
      <c r="L226" s="39"/>
      <c r="M226" s="194"/>
      <c r="N226" s="195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160</v>
      </c>
      <c r="AU226" s="17" t="s">
        <v>84</v>
      </c>
    </row>
    <row r="227" spans="1:65" s="1" customFormat="1" ht="11.25" x14ac:dyDescent="0.2">
      <c r="A227" s="34"/>
      <c r="B227" s="35"/>
      <c r="C227" s="36"/>
      <c r="D227" s="196" t="s">
        <v>162</v>
      </c>
      <c r="E227" s="36"/>
      <c r="F227" s="197" t="s">
        <v>478</v>
      </c>
      <c r="G227" s="36"/>
      <c r="H227" s="36"/>
      <c r="I227" s="193"/>
      <c r="J227" s="36"/>
      <c r="K227" s="36"/>
      <c r="L227" s="39"/>
      <c r="M227" s="194"/>
      <c r="N227" s="195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162</v>
      </c>
      <c r="AU227" s="17" t="s">
        <v>84</v>
      </c>
    </row>
    <row r="228" spans="1:65" s="1" customFormat="1" ht="16.5" customHeight="1" x14ac:dyDescent="0.2">
      <c r="A228" s="34"/>
      <c r="B228" s="35"/>
      <c r="C228" s="178" t="s">
        <v>284</v>
      </c>
      <c r="D228" s="178" t="s">
        <v>154</v>
      </c>
      <c r="E228" s="179" t="s">
        <v>479</v>
      </c>
      <c r="F228" s="180" t="s">
        <v>480</v>
      </c>
      <c r="G228" s="181" t="s">
        <v>206</v>
      </c>
      <c r="H228" s="182">
        <v>1.9259999999999999E-2</v>
      </c>
      <c r="I228" s="183">
        <v>625.4</v>
      </c>
      <c r="J228" s="184">
        <f>ROUND(I228*H228,2)</f>
        <v>12.05</v>
      </c>
      <c r="K228" s="180" t="s">
        <v>158</v>
      </c>
      <c r="L228" s="39"/>
      <c r="M228" s="185" t="s">
        <v>19</v>
      </c>
      <c r="N228" s="186" t="s">
        <v>45</v>
      </c>
      <c r="O228" s="64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241</v>
      </c>
      <c r="AT228" s="189" t="s">
        <v>154</v>
      </c>
      <c r="AU228" s="189" t="s">
        <v>84</v>
      </c>
      <c r="AY228" s="17" t="s">
        <v>152</v>
      </c>
      <c r="BE228" s="190">
        <f>IF(N228="základní",J228,0)</f>
        <v>0</v>
      </c>
      <c r="BF228" s="190">
        <f>IF(N228="snížená",J228,0)</f>
        <v>12.05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7" t="s">
        <v>84</v>
      </c>
      <c r="BK228" s="190">
        <f>ROUND(I228*H228,2)</f>
        <v>12.05</v>
      </c>
      <c r="BL228" s="17" t="s">
        <v>241</v>
      </c>
      <c r="BM228" s="189" t="s">
        <v>660</v>
      </c>
    </row>
    <row r="229" spans="1:65" s="1" customFormat="1" ht="19.5" x14ac:dyDescent="0.2">
      <c r="A229" s="34"/>
      <c r="B229" s="35"/>
      <c r="C229" s="36"/>
      <c r="D229" s="191" t="s">
        <v>160</v>
      </c>
      <c r="E229" s="36"/>
      <c r="F229" s="192" t="s">
        <v>482</v>
      </c>
      <c r="G229" s="36"/>
      <c r="H229" s="36"/>
      <c r="I229" s="193"/>
      <c r="J229" s="36"/>
      <c r="K229" s="36"/>
      <c r="L229" s="39"/>
      <c r="M229" s="194"/>
      <c r="N229" s="195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160</v>
      </c>
      <c r="AU229" s="17" t="s">
        <v>84</v>
      </c>
    </row>
    <row r="230" spans="1:65" s="1" customFormat="1" ht="11.25" x14ac:dyDescent="0.2">
      <c r="A230" s="34"/>
      <c r="B230" s="35"/>
      <c r="C230" s="36"/>
      <c r="D230" s="196" t="s">
        <v>162</v>
      </c>
      <c r="E230" s="36"/>
      <c r="F230" s="197" t="s">
        <v>483</v>
      </c>
      <c r="G230" s="36"/>
      <c r="H230" s="36"/>
      <c r="I230" s="193"/>
      <c r="J230" s="36"/>
      <c r="K230" s="36"/>
      <c r="L230" s="39"/>
      <c r="M230" s="194"/>
      <c r="N230" s="195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162</v>
      </c>
      <c r="AU230" s="17" t="s">
        <v>84</v>
      </c>
    </row>
    <row r="231" spans="1:65" s="11" customFormat="1" ht="22.9" customHeight="1" x14ac:dyDescent="0.2">
      <c r="B231" s="162"/>
      <c r="C231" s="163"/>
      <c r="D231" s="164" t="s">
        <v>72</v>
      </c>
      <c r="E231" s="176" t="s">
        <v>484</v>
      </c>
      <c r="F231" s="176" t="s">
        <v>485</v>
      </c>
      <c r="G231" s="163"/>
      <c r="H231" s="163"/>
      <c r="I231" s="166"/>
      <c r="J231" s="177">
        <f>BK231</f>
        <v>40892.519999999997</v>
      </c>
      <c r="K231" s="163"/>
      <c r="L231" s="168"/>
      <c r="M231" s="169"/>
      <c r="N231" s="170"/>
      <c r="O231" s="170"/>
      <c r="P231" s="171">
        <f>SUM(P232:P253)</f>
        <v>0</v>
      </c>
      <c r="Q231" s="170"/>
      <c r="R231" s="171">
        <f>SUM(R232:R253)</f>
        <v>0.78662399999999999</v>
      </c>
      <c r="S231" s="170"/>
      <c r="T231" s="172">
        <f>SUM(T232:T253)</f>
        <v>0.9601599999999999</v>
      </c>
      <c r="AR231" s="173" t="s">
        <v>84</v>
      </c>
      <c r="AT231" s="174" t="s">
        <v>72</v>
      </c>
      <c r="AU231" s="174" t="s">
        <v>77</v>
      </c>
      <c r="AY231" s="173" t="s">
        <v>152</v>
      </c>
      <c r="BK231" s="175">
        <f>SUM(BK232:BK253)</f>
        <v>40892.519999999997</v>
      </c>
    </row>
    <row r="232" spans="1:65" s="1" customFormat="1" ht="16.5" customHeight="1" x14ac:dyDescent="0.2">
      <c r="A232" s="34"/>
      <c r="B232" s="35"/>
      <c r="C232" s="178" t="s">
        <v>290</v>
      </c>
      <c r="D232" s="178" t="s">
        <v>154</v>
      </c>
      <c r="E232" s="179" t="s">
        <v>486</v>
      </c>
      <c r="F232" s="180" t="s">
        <v>487</v>
      </c>
      <c r="G232" s="181" t="s">
        <v>157</v>
      </c>
      <c r="H232" s="182">
        <v>27.2</v>
      </c>
      <c r="I232" s="183">
        <v>649</v>
      </c>
      <c r="J232" s="184">
        <f>ROUND(I232*H232,2)</f>
        <v>17652.8</v>
      </c>
      <c r="K232" s="180" t="s">
        <v>158</v>
      </c>
      <c r="L232" s="39"/>
      <c r="M232" s="185" t="s">
        <v>19</v>
      </c>
      <c r="N232" s="186" t="s">
        <v>45</v>
      </c>
      <c r="O232" s="64"/>
      <c r="P232" s="187">
        <f>O232*H232</f>
        <v>0</v>
      </c>
      <c r="Q232" s="187">
        <v>6.3E-3</v>
      </c>
      <c r="R232" s="187">
        <f>Q232*H232</f>
        <v>0.17135999999999998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241</v>
      </c>
      <c r="AT232" s="189" t="s">
        <v>154</v>
      </c>
      <c r="AU232" s="189" t="s">
        <v>84</v>
      </c>
      <c r="AY232" s="17" t="s">
        <v>152</v>
      </c>
      <c r="BE232" s="190">
        <f>IF(N232="základní",J232,0)</f>
        <v>0</v>
      </c>
      <c r="BF232" s="190">
        <f>IF(N232="snížená",J232,0)</f>
        <v>17652.8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7" t="s">
        <v>84</v>
      </c>
      <c r="BK232" s="190">
        <f>ROUND(I232*H232,2)</f>
        <v>17652.8</v>
      </c>
      <c r="BL232" s="17" t="s">
        <v>241</v>
      </c>
      <c r="BM232" s="189" t="s">
        <v>661</v>
      </c>
    </row>
    <row r="233" spans="1:65" s="1" customFormat="1" ht="11.25" x14ac:dyDescent="0.2">
      <c r="A233" s="34"/>
      <c r="B233" s="35"/>
      <c r="C233" s="36"/>
      <c r="D233" s="191" t="s">
        <v>160</v>
      </c>
      <c r="E233" s="36"/>
      <c r="F233" s="192" t="s">
        <v>489</v>
      </c>
      <c r="G233" s="36"/>
      <c r="H233" s="36"/>
      <c r="I233" s="193"/>
      <c r="J233" s="36"/>
      <c r="K233" s="36"/>
      <c r="L233" s="39"/>
      <c r="M233" s="194"/>
      <c r="N233" s="195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160</v>
      </c>
      <c r="AU233" s="17" t="s">
        <v>84</v>
      </c>
    </row>
    <row r="234" spans="1:65" s="1" customFormat="1" ht="11.25" x14ac:dyDescent="0.2">
      <c r="A234" s="34"/>
      <c r="B234" s="35"/>
      <c r="C234" s="36"/>
      <c r="D234" s="196" t="s">
        <v>162</v>
      </c>
      <c r="E234" s="36"/>
      <c r="F234" s="197" t="s">
        <v>490</v>
      </c>
      <c r="G234" s="36"/>
      <c r="H234" s="36"/>
      <c r="I234" s="193"/>
      <c r="J234" s="36"/>
      <c r="K234" s="36"/>
      <c r="L234" s="39"/>
      <c r="M234" s="194"/>
      <c r="N234" s="195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162</v>
      </c>
      <c r="AU234" s="17" t="s">
        <v>84</v>
      </c>
    </row>
    <row r="235" spans="1:65" s="12" customFormat="1" ht="11.25" x14ac:dyDescent="0.2">
      <c r="B235" s="198"/>
      <c r="C235" s="199"/>
      <c r="D235" s="191" t="s">
        <v>164</v>
      </c>
      <c r="E235" s="200" t="s">
        <v>19</v>
      </c>
      <c r="F235" s="201" t="s">
        <v>662</v>
      </c>
      <c r="G235" s="199"/>
      <c r="H235" s="202">
        <v>27.2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164</v>
      </c>
      <c r="AU235" s="208" t="s">
        <v>84</v>
      </c>
      <c r="AV235" s="12" t="s">
        <v>84</v>
      </c>
      <c r="AW235" s="12" t="s">
        <v>35</v>
      </c>
      <c r="AX235" s="12" t="s">
        <v>77</v>
      </c>
      <c r="AY235" s="208" t="s">
        <v>152</v>
      </c>
    </row>
    <row r="236" spans="1:65" s="1" customFormat="1" ht="24.2" customHeight="1" x14ac:dyDescent="0.2">
      <c r="A236" s="34"/>
      <c r="B236" s="35"/>
      <c r="C236" s="209" t="s">
        <v>296</v>
      </c>
      <c r="D236" s="209" t="s">
        <v>259</v>
      </c>
      <c r="E236" s="210" t="s">
        <v>492</v>
      </c>
      <c r="F236" s="211" t="s">
        <v>493</v>
      </c>
      <c r="G236" s="212" t="s">
        <v>157</v>
      </c>
      <c r="H236" s="213">
        <v>29.92</v>
      </c>
      <c r="I236" s="214">
        <v>330.4</v>
      </c>
      <c r="J236" s="215">
        <f>ROUND(I236*H236,2)</f>
        <v>9885.57</v>
      </c>
      <c r="K236" s="211" t="s">
        <v>158</v>
      </c>
      <c r="L236" s="216"/>
      <c r="M236" s="217" t="s">
        <v>19</v>
      </c>
      <c r="N236" s="218" t="s">
        <v>45</v>
      </c>
      <c r="O236" s="64"/>
      <c r="P236" s="187">
        <f>O236*H236</f>
        <v>0</v>
      </c>
      <c r="Q236" s="187">
        <v>1.9199999999999998E-2</v>
      </c>
      <c r="R236" s="187">
        <f>Q236*H236</f>
        <v>0.57446399999999997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262</v>
      </c>
      <c r="AT236" s="189" t="s">
        <v>259</v>
      </c>
      <c r="AU236" s="189" t="s">
        <v>84</v>
      </c>
      <c r="AY236" s="17" t="s">
        <v>152</v>
      </c>
      <c r="BE236" s="190">
        <f>IF(N236="základní",J236,0)</f>
        <v>0</v>
      </c>
      <c r="BF236" s="190">
        <f>IF(N236="snížená",J236,0)</f>
        <v>9885.57</v>
      </c>
      <c r="BG236" s="190">
        <f>IF(N236="zákl. přenesená",J236,0)</f>
        <v>0</v>
      </c>
      <c r="BH236" s="190">
        <f>IF(N236="sníž. přenesená",J236,0)</f>
        <v>0</v>
      </c>
      <c r="BI236" s="190">
        <f>IF(N236="nulová",J236,0)</f>
        <v>0</v>
      </c>
      <c r="BJ236" s="17" t="s">
        <v>84</v>
      </c>
      <c r="BK236" s="190">
        <f>ROUND(I236*H236,2)</f>
        <v>9885.57</v>
      </c>
      <c r="BL236" s="17" t="s">
        <v>241</v>
      </c>
      <c r="BM236" s="189" t="s">
        <v>663</v>
      </c>
    </row>
    <row r="237" spans="1:65" s="1" customFormat="1" ht="11.25" x14ac:dyDescent="0.2">
      <c r="A237" s="34"/>
      <c r="B237" s="35"/>
      <c r="C237" s="36"/>
      <c r="D237" s="191" t="s">
        <v>160</v>
      </c>
      <c r="E237" s="36"/>
      <c r="F237" s="192" t="s">
        <v>493</v>
      </c>
      <c r="G237" s="36"/>
      <c r="H237" s="36"/>
      <c r="I237" s="193"/>
      <c r="J237" s="36"/>
      <c r="K237" s="36"/>
      <c r="L237" s="39"/>
      <c r="M237" s="194"/>
      <c r="N237" s="195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160</v>
      </c>
      <c r="AU237" s="17" t="s">
        <v>84</v>
      </c>
    </row>
    <row r="238" spans="1:65" s="1" customFormat="1" ht="11.25" x14ac:dyDescent="0.2">
      <c r="A238" s="34"/>
      <c r="B238" s="35"/>
      <c r="C238" s="36"/>
      <c r="D238" s="196" t="s">
        <v>162</v>
      </c>
      <c r="E238" s="36"/>
      <c r="F238" s="197" t="s">
        <v>495</v>
      </c>
      <c r="G238" s="36"/>
      <c r="H238" s="36"/>
      <c r="I238" s="193"/>
      <c r="J238" s="36"/>
      <c r="K238" s="36"/>
      <c r="L238" s="39"/>
      <c r="M238" s="194"/>
      <c r="N238" s="195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162</v>
      </c>
      <c r="AU238" s="17" t="s">
        <v>84</v>
      </c>
    </row>
    <row r="239" spans="1:65" s="12" customFormat="1" ht="11.25" x14ac:dyDescent="0.2">
      <c r="B239" s="198"/>
      <c r="C239" s="199"/>
      <c r="D239" s="191" t="s">
        <v>164</v>
      </c>
      <c r="E239" s="199"/>
      <c r="F239" s="201" t="s">
        <v>664</v>
      </c>
      <c r="G239" s="199"/>
      <c r="H239" s="202">
        <v>29.92</v>
      </c>
      <c r="I239" s="203"/>
      <c r="J239" s="199"/>
      <c r="K239" s="199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164</v>
      </c>
      <c r="AU239" s="208" t="s">
        <v>84</v>
      </c>
      <c r="AV239" s="12" t="s">
        <v>84</v>
      </c>
      <c r="AW239" s="12" t="s">
        <v>4</v>
      </c>
      <c r="AX239" s="12" t="s">
        <v>77</v>
      </c>
      <c r="AY239" s="208" t="s">
        <v>152</v>
      </c>
    </row>
    <row r="240" spans="1:65" s="1" customFormat="1" ht="16.5" customHeight="1" x14ac:dyDescent="0.2">
      <c r="A240" s="34"/>
      <c r="B240" s="35"/>
      <c r="C240" s="178" t="s">
        <v>302</v>
      </c>
      <c r="D240" s="178" t="s">
        <v>154</v>
      </c>
      <c r="E240" s="179" t="s">
        <v>497</v>
      </c>
      <c r="F240" s="180" t="s">
        <v>498</v>
      </c>
      <c r="G240" s="181" t="s">
        <v>157</v>
      </c>
      <c r="H240" s="182">
        <v>27.2</v>
      </c>
      <c r="I240" s="183">
        <v>106.2</v>
      </c>
      <c r="J240" s="184">
        <f>ROUND(I240*H240,2)</f>
        <v>2888.64</v>
      </c>
      <c r="K240" s="180" t="s">
        <v>158</v>
      </c>
      <c r="L240" s="39"/>
      <c r="M240" s="185" t="s">
        <v>19</v>
      </c>
      <c r="N240" s="186" t="s">
        <v>45</v>
      </c>
      <c r="O240" s="64"/>
      <c r="P240" s="187">
        <f>O240*H240</f>
        <v>0</v>
      </c>
      <c r="Q240" s="187">
        <v>0</v>
      </c>
      <c r="R240" s="187">
        <f>Q240*H240</f>
        <v>0</v>
      </c>
      <c r="S240" s="187">
        <v>3.5299999999999998E-2</v>
      </c>
      <c r="T240" s="188">
        <f>S240*H240</f>
        <v>0.9601599999999999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241</v>
      </c>
      <c r="AT240" s="189" t="s">
        <v>154</v>
      </c>
      <c r="AU240" s="189" t="s">
        <v>84</v>
      </c>
      <c r="AY240" s="17" t="s">
        <v>152</v>
      </c>
      <c r="BE240" s="190">
        <f>IF(N240="základní",J240,0)</f>
        <v>0</v>
      </c>
      <c r="BF240" s="190">
        <f>IF(N240="snížená",J240,0)</f>
        <v>2888.64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7" t="s">
        <v>84</v>
      </c>
      <c r="BK240" s="190">
        <f>ROUND(I240*H240,2)</f>
        <v>2888.64</v>
      </c>
      <c r="BL240" s="17" t="s">
        <v>241</v>
      </c>
      <c r="BM240" s="189" t="s">
        <v>665</v>
      </c>
    </row>
    <row r="241" spans="1:65" s="1" customFormat="1" ht="11.25" x14ac:dyDescent="0.2">
      <c r="A241" s="34"/>
      <c r="B241" s="35"/>
      <c r="C241" s="36"/>
      <c r="D241" s="191" t="s">
        <v>160</v>
      </c>
      <c r="E241" s="36"/>
      <c r="F241" s="192" t="s">
        <v>498</v>
      </c>
      <c r="G241" s="36"/>
      <c r="H241" s="36"/>
      <c r="I241" s="193"/>
      <c r="J241" s="36"/>
      <c r="K241" s="36"/>
      <c r="L241" s="39"/>
      <c r="M241" s="194"/>
      <c r="N241" s="195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160</v>
      </c>
      <c r="AU241" s="17" t="s">
        <v>84</v>
      </c>
    </row>
    <row r="242" spans="1:65" s="1" customFormat="1" ht="11.25" x14ac:dyDescent="0.2">
      <c r="A242" s="34"/>
      <c r="B242" s="35"/>
      <c r="C242" s="36"/>
      <c r="D242" s="196" t="s">
        <v>162</v>
      </c>
      <c r="E242" s="36"/>
      <c r="F242" s="197" t="s">
        <v>500</v>
      </c>
      <c r="G242" s="36"/>
      <c r="H242" s="36"/>
      <c r="I242" s="193"/>
      <c r="J242" s="36"/>
      <c r="K242" s="36"/>
      <c r="L242" s="39"/>
      <c r="M242" s="194"/>
      <c r="N242" s="195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162</v>
      </c>
      <c r="AU242" s="17" t="s">
        <v>84</v>
      </c>
    </row>
    <row r="243" spans="1:65" s="12" customFormat="1" ht="11.25" x14ac:dyDescent="0.2">
      <c r="B243" s="198"/>
      <c r="C243" s="199"/>
      <c r="D243" s="191" t="s">
        <v>164</v>
      </c>
      <c r="E243" s="200" t="s">
        <v>19</v>
      </c>
      <c r="F243" s="201" t="s">
        <v>662</v>
      </c>
      <c r="G243" s="199"/>
      <c r="H243" s="202">
        <v>27.2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164</v>
      </c>
      <c r="AU243" s="208" t="s">
        <v>84</v>
      </c>
      <c r="AV243" s="12" t="s">
        <v>84</v>
      </c>
      <c r="AW243" s="12" t="s">
        <v>35</v>
      </c>
      <c r="AX243" s="12" t="s">
        <v>77</v>
      </c>
      <c r="AY243" s="208" t="s">
        <v>152</v>
      </c>
    </row>
    <row r="244" spans="1:65" s="1" customFormat="1" ht="16.5" customHeight="1" x14ac:dyDescent="0.2">
      <c r="A244" s="34"/>
      <c r="B244" s="35"/>
      <c r="C244" s="178" t="s">
        <v>308</v>
      </c>
      <c r="D244" s="178" t="s">
        <v>154</v>
      </c>
      <c r="E244" s="179" t="s">
        <v>501</v>
      </c>
      <c r="F244" s="180" t="s">
        <v>502</v>
      </c>
      <c r="G244" s="181" t="s">
        <v>157</v>
      </c>
      <c r="H244" s="182">
        <v>27.2</v>
      </c>
      <c r="I244" s="183">
        <v>352.82</v>
      </c>
      <c r="J244" s="184">
        <f>ROUND(I244*H244,2)</f>
        <v>9596.7000000000007</v>
      </c>
      <c r="K244" s="180" t="s">
        <v>158</v>
      </c>
      <c r="L244" s="39"/>
      <c r="M244" s="185" t="s">
        <v>19</v>
      </c>
      <c r="N244" s="186" t="s">
        <v>45</v>
      </c>
      <c r="O244" s="64"/>
      <c r="P244" s="187">
        <f>O244*H244</f>
        <v>0</v>
      </c>
      <c r="Q244" s="187">
        <v>1.5E-3</v>
      </c>
      <c r="R244" s="187">
        <f>Q244*H244</f>
        <v>4.0800000000000003E-2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241</v>
      </c>
      <c r="AT244" s="189" t="s">
        <v>154</v>
      </c>
      <c r="AU244" s="189" t="s">
        <v>84</v>
      </c>
      <c r="AY244" s="17" t="s">
        <v>152</v>
      </c>
      <c r="BE244" s="190">
        <f>IF(N244="základní",J244,0)</f>
        <v>0</v>
      </c>
      <c r="BF244" s="190">
        <f>IF(N244="snížená",J244,0)</f>
        <v>9596.7000000000007</v>
      </c>
      <c r="BG244" s="190">
        <f>IF(N244="zákl. přenesená",J244,0)</f>
        <v>0</v>
      </c>
      <c r="BH244" s="190">
        <f>IF(N244="sníž. přenesená",J244,0)</f>
        <v>0</v>
      </c>
      <c r="BI244" s="190">
        <f>IF(N244="nulová",J244,0)</f>
        <v>0</v>
      </c>
      <c r="BJ244" s="17" t="s">
        <v>84</v>
      </c>
      <c r="BK244" s="190">
        <f>ROUND(I244*H244,2)</f>
        <v>9596.7000000000007</v>
      </c>
      <c r="BL244" s="17" t="s">
        <v>241</v>
      </c>
      <c r="BM244" s="189" t="s">
        <v>666</v>
      </c>
    </row>
    <row r="245" spans="1:65" s="1" customFormat="1" ht="11.25" x14ac:dyDescent="0.2">
      <c r="A245" s="34"/>
      <c r="B245" s="35"/>
      <c r="C245" s="36"/>
      <c r="D245" s="191" t="s">
        <v>160</v>
      </c>
      <c r="E245" s="36"/>
      <c r="F245" s="192" t="s">
        <v>504</v>
      </c>
      <c r="G245" s="36"/>
      <c r="H245" s="36"/>
      <c r="I245" s="193"/>
      <c r="J245" s="36"/>
      <c r="K245" s="36"/>
      <c r="L245" s="39"/>
      <c r="M245" s="194"/>
      <c r="N245" s="195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160</v>
      </c>
      <c r="AU245" s="17" t="s">
        <v>84</v>
      </c>
    </row>
    <row r="246" spans="1:65" s="1" customFormat="1" ht="11.25" x14ac:dyDescent="0.2">
      <c r="A246" s="34"/>
      <c r="B246" s="35"/>
      <c r="C246" s="36"/>
      <c r="D246" s="196" t="s">
        <v>162</v>
      </c>
      <c r="E246" s="36"/>
      <c r="F246" s="197" t="s">
        <v>505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162</v>
      </c>
      <c r="AU246" s="17" t="s">
        <v>84</v>
      </c>
    </row>
    <row r="247" spans="1:65" s="12" customFormat="1" ht="11.25" x14ac:dyDescent="0.2">
      <c r="B247" s="198"/>
      <c r="C247" s="199"/>
      <c r="D247" s="191" t="s">
        <v>164</v>
      </c>
      <c r="E247" s="200" t="s">
        <v>19</v>
      </c>
      <c r="F247" s="201" t="s">
        <v>662</v>
      </c>
      <c r="G247" s="199"/>
      <c r="H247" s="202">
        <v>27.2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164</v>
      </c>
      <c r="AU247" s="208" t="s">
        <v>84</v>
      </c>
      <c r="AV247" s="12" t="s">
        <v>84</v>
      </c>
      <c r="AW247" s="12" t="s">
        <v>35</v>
      </c>
      <c r="AX247" s="12" t="s">
        <v>77</v>
      </c>
      <c r="AY247" s="208" t="s">
        <v>152</v>
      </c>
    </row>
    <row r="248" spans="1:65" s="1" customFormat="1" ht="16.5" customHeight="1" x14ac:dyDescent="0.2">
      <c r="A248" s="34"/>
      <c r="B248" s="35"/>
      <c r="C248" s="178" t="s">
        <v>314</v>
      </c>
      <c r="D248" s="178" t="s">
        <v>154</v>
      </c>
      <c r="E248" s="179" t="s">
        <v>506</v>
      </c>
      <c r="F248" s="180" t="s">
        <v>507</v>
      </c>
      <c r="G248" s="181" t="s">
        <v>206</v>
      </c>
      <c r="H248" s="182">
        <v>0.78661999999999999</v>
      </c>
      <c r="I248" s="183">
        <v>613.6</v>
      </c>
      <c r="J248" s="184">
        <f>ROUND(I248*H248,2)</f>
        <v>482.67</v>
      </c>
      <c r="K248" s="180" t="s">
        <v>158</v>
      </c>
      <c r="L248" s="39"/>
      <c r="M248" s="185" t="s">
        <v>19</v>
      </c>
      <c r="N248" s="186" t="s">
        <v>45</v>
      </c>
      <c r="O248" s="64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241</v>
      </c>
      <c r="AT248" s="189" t="s">
        <v>154</v>
      </c>
      <c r="AU248" s="189" t="s">
        <v>84</v>
      </c>
      <c r="AY248" s="17" t="s">
        <v>152</v>
      </c>
      <c r="BE248" s="190">
        <f>IF(N248="základní",J248,0)</f>
        <v>0</v>
      </c>
      <c r="BF248" s="190">
        <f>IF(N248="snížená",J248,0)</f>
        <v>482.67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7" t="s">
        <v>84</v>
      </c>
      <c r="BK248" s="190">
        <f>ROUND(I248*H248,2)</f>
        <v>482.67</v>
      </c>
      <c r="BL248" s="17" t="s">
        <v>241</v>
      </c>
      <c r="BM248" s="189" t="s">
        <v>667</v>
      </c>
    </row>
    <row r="249" spans="1:65" s="1" customFormat="1" ht="19.5" x14ac:dyDescent="0.2">
      <c r="A249" s="34"/>
      <c r="B249" s="35"/>
      <c r="C249" s="36"/>
      <c r="D249" s="191" t="s">
        <v>160</v>
      </c>
      <c r="E249" s="36"/>
      <c r="F249" s="192" t="s">
        <v>509</v>
      </c>
      <c r="G249" s="36"/>
      <c r="H249" s="36"/>
      <c r="I249" s="193"/>
      <c r="J249" s="36"/>
      <c r="K249" s="36"/>
      <c r="L249" s="39"/>
      <c r="M249" s="194"/>
      <c r="N249" s="195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160</v>
      </c>
      <c r="AU249" s="17" t="s">
        <v>84</v>
      </c>
    </row>
    <row r="250" spans="1:65" s="1" customFormat="1" ht="11.25" x14ac:dyDescent="0.2">
      <c r="A250" s="34"/>
      <c r="B250" s="35"/>
      <c r="C250" s="36"/>
      <c r="D250" s="196" t="s">
        <v>162</v>
      </c>
      <c r="E250" s="36"/>
      <c r="F250" s="197" t="s">
        <v>510</v>
      </c>
      <c r="G250" s="36"/>
      <c r="H250" s="36"/>
      <c r="I250" s="193"/>
      <c r="J250" s="36"/>
      <c r="K250" s="36"/>
      <c r="L250" s="39"/>
      <c r="M250" s="194"/>
      <c r="N250" s="195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162</v>
      </c>
      <c r="AU250" s="17" t="s">
        <v>84</v>
      </c>
    </row>
    <row r="251" spans="1:65" s="1" customFormat="1" ht="16.5" customHeight="1" x14ac:dyDescent="0.2">
      <c r="A251" s="34"/>
      <c r="B251" s="35"/>
      <c r="C251" s="178" t="s">
        <v>322</v>
      </c>
      <c r="D251" s="178" t="s">
        <v>154</v>
      </c>
      <c r="E251" s="179" t="s">
        <v>511</v>
      </c>
      <c r="F251" s="180" t="s">
        <v>512</v>
      </c>
      <c r="G251" s="181" t="s">
        <v>206</v>
      </c>
      <c r="H251" s="182">
        <v>0.78661999999999999</v>
      </c>
      <c r="I251" s="183">
        <v>490.88</v>
      </c>
      <c r="J251" s="184">
        <f>ROUND(I251*H251,2)</f>
        <v>386.14</v>
      </c>
      <c r="K251" s="180" t="s">
        <v>158</v>
      </c>
      <c r="L251" s="39"/>
      <c r="M251" s="185" t="s">
        <v>19</v>
      </c>
      <c r="N251" s="186" t="s">
        <v>45</v>
      </c>
      <c r="O251" s="64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241</v>
      </c>
      <c r="AT251" s="189" t="s">
        <v>154</v>
      </c>
      <c r="AU251" s="189" t="s">
        <v>84</v>
      </c>
      <c r="AY251" s="17" t="s">
        <v>152</v>
      </c>
      <c r="BE251" s="190">
        <f>IF(N251="základní",J251,0)</f>
        <v>0</v>
      </c>
      <c r="BF251" s="190">
        <f>IF(N251="snížená",J251,0)</f>
        <v>386.14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7" t="s">
        <v>84</v>
      </c>
      <c r="BK251" s="190">
        <f>ROUND(I251*H251,2)</f>
        <v>386.14</v>
      </c>
      <c r="BL251" s="17" t="s">
        <v>241</v>
      </c>
      <c r="BM251" s="189" t="s">
        <v>668</v>
      </c>
    </row>
    <row r="252" spans="1:65" s="1" customFormat="1" ht="19.5" x14ac:dyDescent="0.2">
      <c r="A252" s="34"/>
      <c r="B252" s="35"/>
      <c r="C252" s="36"/>
      <c r="D252" s="191" t="s">
        <v>160</v>
      </c>
      <c r="E252" s="36"/>
      <c r="F252" s="192" t="s">
        <v>514</v>
      </c>
      <c r="G252" s="36"/>
      <c r="H252" s="36"/>
      <c r="I252" s="193"/>
      <c r="J252" s="36"/>
      <c r="K252" s="36"/>
      <c r="L252" s="39"/>
      <c r="M252" s="194"/>
      <c r="N252" s="195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160</v>
      </c>
      <c r="AU252" s="17" t="s">
        <v>84</v>
      </c>
    </row>
    <row r="253" spans="1:65" s="1" customFormat="1" ht="11.25" x14ac:dyDescent="0.2">
      <c r="A253" s="34"/>
      <c r="B253" s="35"/>
      <c r="C253" s="36"/>
      <c r="D253" s="196" t="s">
        <v>162</v>
      </c>
      <c r="E253" s="36"/>
      <c r="F253" s="197" t="s">
        <v>515</v>
      </c>
      <c r="G253" s="36"/>
      <c r="H253" s="36"/>
      <c r="I253" s="193"/>
      <c r="J253" s="36"/>
      <c r="K253" s="36"/>
      <c r="L253" s="39"/>
      <c r="M253" s="194"/>
      <c r="N253" s="195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162</v>
      </c>
      <c r="AU253" s="17" t="s">
        <v>84</v>
      </c>
    </row>
    <row r="254" spans="1:65" s="11" customFormat="1" ht="22.9" customHeight="1" x14ac:dyDescent="0.2">
      <c r="B254" s="162"/>
      <c r="C254" s="163"/>
      <c r="D254" s="164" t="s">
        <v>72</v>
      </c>
      <c r="E254" s="176" t="s">
        <v>276</v>
      </c>
      <c r="F254" s="176" t="s">
        <v>277</v>
      </c>
      <c r="G254" s="163"/>
      <c r="H254" s="163"/>
      <c r="I254" s="166"/>
      <c r="J254" s="177">
        <f>BK254</f>
        <v>44250</v>
      </c>
      <c r="K254" s="163"/>
      <c r="L254" s="168"/>
      <c r="M254" s="169"/>
      <c r="N254" s="170"/>
      <c r="O254" s="170"/>
      <c r="P254" s="171">
        <f>SUM(P255:P258)</f>
        <v>0</v>
      </c>
      <c r="Q254" s="170"/>
      <c r="R254" s="171">
        <f>SUM(R255:R258)</f>
        <v>1.2599999999999998E-2</v>
      </c>
      <c r="S254" s="170"/>
      <c r="T254" s="172">
        <f>SUM(T255:T258)</f>
        <v>0</v>
      </c>
      <c r="AR254" s="173" t="s">
        <v>84</v>
      </c>
      <c r="AT254" s="174" t="s">
        <v>72</v>
      </c>
      <c r="AU254" s="174" t="s">
        <v>77</v>
      </c>
      <c r="AY254" s="173" t="s">
        <v>152</v>
      </c>
      <c r="BK254" s="175">
        <f>SUM(BK255:BK258)</f>
        <v>44250</v>
      </c>
    </row>
    <row r="255" spans="1:65" s="1" customFormat="1" ht="16.5" customHeight="1" x14ac:dyDescent="0.2">
      <c r="A255" s="34"/>
      <c r="B255" s="35"/>
      <c r="C255" s="178" t="s">
        <v>330</v>
      </c>
      <c r="D255" s="178" t="s">
        <v>154</v>
      </c>
      <c r="E255" s="179" t="s">
        <v>279</v>
      </c>
      <c r="F255" s="180" t="s">
        <v>280</v>
      </c>
      <c r="G255" s="181" t="s">
        <v>281</v>
      </c>
      <c r="H255" s="182">
        <v>50</v>
      </c>
      <c r="I255" s="183">
        <v>413</v>
      </c>
      <c r="J255" s="184">
        <f>ROUND(I255*H255,2)</f>
        <v>20650</v>
      </c>
      <c r="K255" s="180" t="s">
        <v>19</v>
      </c>
      <c r="L255" s="39"/>
      <c r="M255" s="185" t="s">
        <v>19</v>
      </c>
      <c r="N255" s="186" t="s">
        <v>45</v>
      </c>
      <c r="O255" s="64"/>
      <c r="P255" s="187">
        <f>O255*H255</f>
        <v>0</v>
      </c>
      <c r="Q255" s="187">
        <v>1.3999999999999999E-4</v>
      </c>
      <c r="R255" s="187">
        <f>Q255*H255</f>
        <v>6.9999999999999993E-3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241</v>
      </c>
      <c r="AT255" s="189" t="s">
        <v>154</v>
      </c>
      <c r="AU255" s="189" t="s">
        <v>84</v>
      </c>
      <c r="AY255" s="17" t="s">
        <v>152</v>
      </c>
      <c r="BE255" s="190">
        <f>IF(N255="základní",J255,0)</f>
        <v>0</v>
      </c>
      <c r="BF255" s="190">
        <f>IF(N255="snížená",J255,0)</f>
        <v>20650</v>
      </c>
      <c r="BG255" s="190">
        <f>IF(N255="zákl. přenesená",J255,0)</f>
        <v>0</v>
      </c>
      <c r="BH255" s="190">
        <f>IF(N255="sníž. přenesená",J255,0)</f>
        <v>0</v>
      </c>
      <c r="BI255" s="190">
        <f>IF(N255="nulová",J255,0)</f>
        <v>0</v>
      </c>
      <c r="BJ255" s="17" t="s">
        <v>84</v>
      </c>
      <c r="BK255" s="190">
        <f>ROUND(I255*H255,2)</f>
        <v>20650</v>
      </c>
      <c r="BL255" s="17" t="s">
        <v>241</v>
      </c>
      <c r="BM255" s="189" t="s">
        <v>669</v>
      </c>
    </row>
    <row r="256" spans="1:65" s="1" customFormat="1" ht="11.25" x14ac:dyDescent="0.2">
      <c r="A256" s="34"/>
      <c r="B256" s="35"/>
      <c r="C256" s="36"/>
      <c r="D256" s="191" t="s">
        <v>160</v>
      </c>
      <c r="E256" s="36"/>
      <c r="F256" s="192" t="s">
        <v>283</v>
      </c>
      <c r="G256" s="36"/>
      <c r="H256" s="36"/>
      <c r="I256" s="193"/>
      <c r="J256" s="36"/>
      <c r="K256" s="36"/>
      <c r="L256" s="39"/>
      <c r="M256" s="194"/>
      <c r="N256" s="195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160</v>
      </c>
      <c r="AU256" s="17" t="s">
        <v>84</v>
      </c>
    </row>
    <row r="257" spans="1:65" s="1" customFormat="1" ht="16.5" customHeight="1" x14ac:dyDescent="0.2">
      <c r="A257" s="34"/>
      <c r="B257" s="35"/>
      <c r="C257" s="178" t="s">
        <v>339</v>
      </c>
      <c r="D257" s="178" t="s">
        <v>154</v>
      </c>
      <c r="E257" s="179" t="s">
        <v>285</v>
      </c>
      <c r="F257" s="180" t="s">
        <v>286</v>
      </c>
      <c r="G257" s="181" t="s">
        <v>281</v>
      </c>
      <c r="H257" s="182">
        <v>40</v>
      </c>
      <c r="I257" s="183">
        <v>590</v>
      </c>
      <c r="J257" s="184">
        <f>ROUND(I257*H257,2)</f>
        <v>23600</v>
      </c>
      <c r="K257" s="180" t="s">
        <v>19</v>
      </c>
      <c r="L257" s="39"/>
      <c r="M257" s="185" t="s">
        <v>19</v>
      </c>
      <c r="N257" s="186" t="s">
        <v>45</v>
      </c>
      <c r="O257" s="64"/>
      <c r="P257" s="187">
        <f>O257*H257</f>
        <v>0</v>
      </c>
      <c r="Q257" s="187">
        <v>1.3999999999999999E-4</v>
      </c>
      <c r="R257" s="187">
        <f>Q257*H257</f>
        <v>5.5999999999999991E-3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241</v>
      </c>
      <c r="AT257" s="189" t="s">
        <v>154</v>
      </c>
      <c r="AU257" s="189" t="s">
        <v>84</v>
      </c>
      <c r="AY257" s="17" t="s">
        <v>152</v>
      </c>
      <c r="BE257" s="190">
        <f>IF(N257="základní",J257,0)</f>
        <v>0</v>
      </c>
      <c r="BF257" s="190">
        <f>IF(N257="snížená",J257,0)</f>
        <v>23600</v>
      </c>
      <c r="BG257" s="190">
        <f>IF(N257="zákl. přenesená",J257,0)</f>
        <v>0</v>
      </c>
      <c r="BH257" s="190">
        <f>IF(N257="sníž. přenesená",J257,0)</f>
        <v>0</v>
      </c>
      <c r="BI257" s="190">
        <f>IF(N257="nulová",J257,0)</f>
        <v>0</v>
      </c>
      <c r="BJ257" s="17" t="s">
        <v>84</v>
      </c>
      <c r="BK257" s="190">
        <f>ROUND(I257*H257,2)</f>
        <v>23600</v>
      </c>
      <c r="BL257" s="17" t="s">
        <v>241</v>
      </c>
      <c r="BM257" s="189" t="s">
        <v>670</v>
      </c>
    </row>
    <row r="258" spans="1:65" s="1" customFormat="1" ht="11.25" x14ac:dyDescent="0.2">
      <c r="A258" s="34"/>
      <c r="B258" s="35"/>
      <c r="C258" s="36"/>
      <c r="D258" s="191" t="s">
        <v>160</v>
      </c>
      <c r="E258" s="36"/>
      <c r="F258" s="192" t="s">
        <v>283</v>
      </c>
      <c r="G258" s="36"/>
      <c r="H258" s="36"/>
      <c r="I258" s="193"/>
      <c r="J258" s="36"/>
      <c r="K258" s="36"/>
      <c r="L258" s="39"/>
      <c r="M258" s="194"/>
      <c r="N258" s="195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160</v>
      </c>
      <c r="AU258" s="17" t="s">
        <v>84</v>
      </c>
    </row>
    <row r="259" spans="1:65" s="11" customFormat="1" ht="22.9" customHeight="1" x14ac:dyDescent="0.2">
      <c r="B259" s="162"/>
      <c r="C259" s="163"/>
      <c r="D259" s="164" t="s">
        <v>72</v>
      </c>
      <c r="E259" s="176" t="s">
        <v>288</v>
      </c>
      <c r="F259" s="176" t="s">
        <v>289</v>
      </c>
      <c r="G259" s="163"/>
      <c r="H259" s="163"/>
      <c r="I259" s="166"/>
      <c r="J259" s="177">
        <f>BK259</f>
        <v>345949.87</v>
      </c>
      <c r="K259" s="163"/>
      <c r="L259" s="168"/>
      <c r="M259" s="169"/>
      <c r="N259" s="170"/>
      <c r="O259" s="170"/>
      <c r="P259" s="171">
        <f>SUM(P260:P290)</f>
        <v>0</v>
      </c>
      <c r="Q259" s="170"/>
      <c r="R259" s="171">
        <f>SUM(R260:R290)</f>
        <v>3.3004354</v>
      </c>
      <c r="S259" s="170"/>
      <c r="T259" s="172">
        <f>SUM(T260:T290)</f>
        <v>8.9635105000000007E-2</v>
      </c>
      <c r="AR259" s="173" t="s">
        <v>84</v>
      </c>
      <c r="AT259" s="174" t="s">
        <v>72</v>
      </c>
      <c r="AU259" s="174" t="s">
        <v>77</v>
      </c>
      <c r="AY259" s="173" t="s">
        <v>152</v>
      </c>
      <c r="BK259" s="175">
        <f>SUM(BK260:BK290)</f>
        <v>345949.87</v>
      </c>
    </row>
    <row r="260" spans="1:65" s="1" customFormat="1" ht="16.5" customHeight="1" x14ac:dyDescent="0.2">
      <c r="A260" s="34"/>
      <c r="B260" s="35"/>
      <c r="C260" s="178" t="s">
        <v>348</v>
      </c>
      <c r="D260" s="178" t="s">
        <v>154</v>
      </c>
      <c r="E260" s="179" t="s">
        <v>291</v>
      </c>
      <c r="F260" s="180" t="s">
        <v>292</v>
      </c>
      <c r="G260" s="181" t="s">
        <v>157</v>
      </c>
      <c r="H260" s="182">
        <v>289.14550000000003</v>
      </c>
      <c r="I260" s="183">
        <v>23.6</v>
      </c>
      <c r="J260" s="184">
        <f>ROUND(I260*H260,2)</f>
        <v>6823.83</v>
      </c>
      <c r="K260" s="180" t="s">
        <v>158</v>
      </c>
      <c r="L260" s="39"/>
      <c r="M260" s="185" t="s">
        <v>19</v>
      </c>
      <c r="N260" s="186" t="s">
        <v>45</v>
      </c>
      <c r="O260" s="64"/>
      <c r="P260" s="187">
        <f>O260*H260</f>
        <v>0</v>
      </c>
      <c r="Q260" s="187">
        <v>1E-3</v>
      </c>
      <c r="R260" s="187">
        <f>Q260*H260</f>
        <v>0.28914550000000006</v>
      </c>
      <c r="S260" s="187">
        <v>3.1E-4</v>
      </c>
      <c r="T260" s="188">
        <f>S260*H260</f>
        <v>8.9635105000000007E-2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241</v>
      </c>
      <c r="AT260" s="189" t="s">
        <v>154</v>
      </c>
      <c r="AU260" s="189" t="s">
        <v>84</v>
      </c>
      <c r="AY260" s="17" t="s">
        <v>152</v>
      </c>
      <c r="BE260" s="190">
        <f>IF(N260="základní",J260,0)</f>
        <v>0</v>
      </c>
      <c r="BF260" s="190">
        <f>IF(N260="snížená",J260,0)</f>
        <v>6823.83</v>
      </c>
      <c r="BG260" s="190">
        <f>IF(N260="zákl. přenesená",J260,0)</f>
        <v>0</v>
      </c>
      <c r="BH260" s="190">
        <f>IF(N260="sníž. přenesená",J260,0)</f>
        <v>0</v>
      </c>
      <c r="BI260" s="190">
        <f>IF(N260="nulová",J260,0)</f>
        <v>0</v>
      </c>
      <c r="BJ260" s="17" t="s">
        <v>84</v>
      </c>
      <c r="BK260" s="190">
        <f>ROUND(I260*H260,2)</f>
        <v>6823.83</v>
      </c>
      <c r="BL260" s="17" t="s">
        <v>241</v>
      </c>
      <c r="BM260" s="189" t="s">
        <v>671</v>
      </c>
    </row>
    <row r="261" spans="1:65" s="1" customFormat="1" ht="11.25" x14ac:dyDescent="0.2">
      <c r="A261" s="34"/>
      <c r="B261" s="35"/>
      <c r="C261" s="36"/>
      <c r="D261" s="191" t="s">
        <v>160</v>
      </c>
      <c r="E261" s="36"/>
      <c r="F261" s="192" t="s">
        <v>294</v>
      </c>
      <c r="G261" s="36"/>
      <c r="H261" s="36"/>
      <c r="I261" s="193"/>
      <c r="J261" s="36"/>
      <c r="K261" s="36"/>
      <c r="L261" s="39"/>
      <c r="M261" s="194"/>
      <c r="N261" s="195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160</v>
      </c>
      <c r="AU261" s="17" t="s">
        <v>84</v>
      </c>
    </row>
    <row r="262" spans="1:65" s="1" customFormat="1" ht="11.25" x14ac:dyDescent="0.2">
      <c r="A262" s="34"/>
      <c r="B262" s="35"/>
      <c r="C262" s="36"/>
      <c r="D262" s="196" t="s">
        <v>162</v>
      </c>
      <c r="E262" s="36"/>
      <c r="F262" s="197" t="s">
        <v>295</v>
      </c>
      <c r="G262" s="36"/>
      <c r="H262" s="36"/>
      <c r="I262" s="193"/>
      <c r="J262" s="36"/>
      <c r="K262" s="36"/>
      <c r="L262" s="39"/>
      <c r="M262" s="194"/>
      <c r="N262" s="19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162</v>
      </c>
      <c r="AU262" s="17" t="s">
        <v>84</v>
      </c>
    </row>
    <row r="263" spans="1:65" s="12" customFormat="1" ht="11.25" x14ac:dyDescent="0.2">
      <c r="B263" s="198"/>
      <c r="C263" s="199"/>
      <c r="D263" s="191" t="s">
        <v>164</v>
      </c>
      <c r="E263" s="200" t="s">
        <v>19</v>
      </c>
      <c r="F263" s="201" t="s">
        <v>672</v>
      </c>
      <c r="G263" s="199"/>
      <c r="H263" s="202">
        <v>289.14550000000003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164</v>
      </c>
      <c r="AU263" s="208" t="s">
        <v>84</v>
      </c>
      <c r="AV263" s="12" t="s">
        <v>84</v>
      </c>
      <c r="AW263" s="12" t="s">
        <v>35</v>
      </c>
      <c r="AX263" s="12" t="s">
        <v>77</v>
      </c>
      <c r="AY263" s="208" t="s">
        <v>152</v>
      </c>
    </row>
    <row r="264" spans="1:65" s="1" customFormat="1" ht="21.75" customHeight="1" x14ac:dyDescent="0.2">
      <c r="A264" s="34"/>
      <c r="B264" s="35"/>
      <c r="C264" s="178" t="s">
        <v>520</v>
      </c>
      <c r="D264" s="178" t="s">
        <v>154</v>
      </c>
      <c r="E264" s="179" t="s">
        <v>297</v>
      </c>
      <c r="F264" s="180" t="s">
        <v>298</v>
      </c>
      <c r="G264" s="181" t="s">
        <v>254</v>
      </c>
      <c r="H264" s="182">
        <v>20</v>
      </c>
      <c r="I264" s="183">
        <v>29.5</v>
      </c>
      <c r="J264" s="184">
        <f>ROUND(I264*H264,2)</f>
        <v>590</v>
      </c>
      <c r="K264" s="180" t="s">
        <v>158</v>
      </c>
      <c r="L264" s="39"/>
      <c r="M264" s="185" t="s">
        <v>19</v>
      </c>
      <c r="N264" s="186" t="s">
        <v>45</v>
      </c>
      <c r="O264" s="64"/>
      <c r="P264" s="187">
        <f>O264*H264</f>
        <v>0</v>
      </c>
      <c r="Q264" s="187">
        <v>4.8000000000000001E-4</v>
      </c>
      <c r="R264" s="187">
        <f>Q264*H264</f>
        <v>9.6000000000000009E-3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241</v>
      </c>
      <c r="AT264" s="189" t="s">
        <v>154</v>
      </c>
      <c r="AU264" s="189" t="s">
        <v>84</v>
      </c>
      <c r="AY264" s="17" t="s">
        <v>152</v>
      </c>
      <c r="BE264" s="190">
        <f>IF(N264="základní",J264,0)</f>
        <v>0</v>
      </c>
      <c r="BF264" s="190">
        <f>IF(N264="snížená",J264,0)</f>
        <v>590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7" t="s">
        <v>84</v>
      </c>
      <c r="BK264" s="190">
        <f>ROUND(I264*H264,2)</f>
        <v>590</v>
      </c>
      <c r="BL264" s="17" t="s">
        <v>241</v>
      </c>
      <c r="BM264" s="189" t="s">
        <v>673</v>
      </c>
    </row>
    <row r="265" spans="1:65" s="1" customFormat="1" ht="11.25" x14ac:dyDescent="0.2">
      <c r="A265" s="34"/>
      <c r="B265" s="35"/>
      <c r="C265" s="36"/>
      <c r="D265" s="191" t="s">
        <v>160</v>
      </c>
      <c r="E265" s="36"/>
      <c r="F265" s="192" t="s">
        <v>300</v>
      </c>
      <c r="G265" s="36"/>
      <c r="H265" s="36"/>
      <c r="I265" s="193"/>
      <c r="J265" s="36"/>
      <c r="K265" s="36"/>
      <c r="L265" s="39"/>
      <c r="M265" s="194"/>
      <c r="N265" s="195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160</v>
      </c>
      <c r="AU265" s="17" t="s">
        <v>84</v>
      </c>
    </row>
    <row r="266" spans="1:65" s="1" customFormat="1" ht="11.25" x14ac:dyDescent="0.2">
      <c r="A266" s="34"/>
      <c r="B266" s="35"/>
      <c r="C266" s="36"/>
      <c r="D266" s="196" t="s">
        <v>162</v>
      </c>
      <c r="E266" s="36"/>
      <c r="F266" s="197" t="s">
        <v>301</v>
      </c>
      <c r="G266" s="36"/>
      <c r="H266" s="36"/>
      <c r="I266" s="193"/>
      <c r="J266" s="36"/>
      <c r="K266" s="36"/>
      <c r="L266" s="39"/>
      <c r="M266" s="194"/>
      <c r="N266" s="195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162</v>
      </c>
      <c r="AU266" s="17" t="s">
        <v>84</v>
      </c>
    </row>
    <row r="267" spans="1:65" s="1" customFormat="1" ht="21.75" customHeight="1" x14ac:dyDescent="0.2">
      <c r="A267" s="34"/>
      <c r="B267" s="35"/>
      <c r="C267" s="178" t="s">
        <v>522</v>
      </c>
      <c r="D267" s="178" t="s">
        <v>154</v>
      </c>
      <c r="E267" s="179" t="s">
        <v>303</v>
      </c>
      <c r="F267" s="180" t="s">
        <v>304</v>
      </c>
      <c r="G267" s="181" t="s">
        <v>254</v>
      </c>
      <c r="H267" s="182">
        <v>20</v>
      </c>
      <c r="I267" s="183">
        <v>59</v>
      </c>
      <c r="J267" s="184">
        <f>ROUND(I267*H267,2)</f>
        <v>1180</v>
      </c>
      <c r="K267" s="180" t="s">
        <v>158</v>
      </c>
      <c r="L267" s="39"/>
      <c r="M267" s="185" t="s">
        <v>19</v>
      </c>
      <c r="N267" s="186" t="s">
        <v>45</v>
      </c>
      <c r="O267" s="64"/>
      <c r="P267" s="187">
        <f>O267*H267</f>
        <v>0</v>
      </c>
      <c r="Q267" s="187">
        <v>2.3999999999999998E-3</v>
      </c>
      <c r="R267" s="187">
        <f>Q267*H267</f>
        <v>4.7999999999999994E-2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241</v>
      </c>
      <c r="AT267" s="189" t="s">
        <v>154</v>
      </c>
      <c r="AU267" s="189" t="s">
        <v>84</v>
      </c>
      <c r="AY267" s="17" t="s">
        <v>152</v>
      </c>
      <c r="BE267" s="190">
        <f>IF(N267="základní",J267,0)</f>
        <v>0</v>
      </c>
      <c r="BF267" s="190">
        <f>IF(N267="snížená",J267,0)</f>
        <v>1180</v>
      </c>
      <c r="BG267" s="190">
        <f>IF(N267="zákl. přenesená",J267,0)</f>
        <v>0</v>
      </c>
      <c r="BH267" s="190">
        <f>IF(N267="sníž. přenesená",J267,0)</f>
        <v>0</v>
      </c>
      <c r="BI267" s="190">
        <f>IF(N267="nulová",J267,0)</f>
        <v>0</v>
      </c>
      <c r="BJ267" s="17" t="s">
        <v>84</v>
      </c>
      <c r="BK267" s="190">
        <f>ROUND(I267*H267,2)</f>
        <v>1180</v>
      </c>
      <c r="BL267" s="17" t="s">
        <v>241</v>
      </c>
      <c r="BM267" s="189" t="s">
        <v>674</v>
      </c>
    </row>
    <row r="268" spans="1:65" s="1" customFormat="1" ht="11.25" x14ac:dyDescent="0.2">
      <c r="A268" s="34"/>
      <c r="B268" s="35"/>
      <c r="C268" s="36"/>
      <c r="D268" s="191" t="s">
        <v>160</v>
      </c>
      <c r="E268" s="36"/>
      <c r="F268" s="192" t="s">
        <v>306</v>
      </c>
      <c r="G268" s="36"/>
      <c r="H268" s="36"/>
      <c r="I268" s="193"/>
      <c r="J268" s="36"/>
      <c r="K268" s="36"/>
      <c r="L268" s="39"/>
      <c r="M268" s="194"/>
      <c r="N268" s="195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160</v>
      </c>
      <c r="AU268" s="17" t="s">
        <v>84</v>
      </c>
    </row>
    <row r="269" spans="1:65" s="1" customFormat="1" ht="11.25" x14ac:dyDescent="0.2">
      <c r="A269" s="34"/>
      <c r="B269" s="35"/>
      <c r="C269" s="36"/>
      <c r="D269" s="196" t="s">
        <v>162</v>
      </c>
      <c r="E269" s="36"/>
      <c r="F269" s="197" t="s">
        <v>307</v>
      </c>
      <c r="G269" s="36"/>
      <c r="H269" s="36"/>
      <c r="I269" s="193"/>
      <c r="J269" s="36"/>
      <c r="K269" s="36"/>
      <c r="L269" s="39"/>
      <c r="M269" s="194"/>
      <c r="N269" s="195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162</v>
      </c>
      <c r="AU269" s="17" t="s">
        <v>84</v>
      </c>
    </row>
    <row r="270" spans="1:65" s="1" customFormat="1" ht="21.75" customHeight="1" x14ac:dyDescent="0.2">
      <c r="A270" s="34"/>
      <c r="B270" s="35"/>
      <c r="C270" s="178" t="s">
        <v>524</v>
      </c>
      <c r="D270" s="178" t="s">
        <v>154</v>
      </c>
      <c r="E270" s="179" t="s">
        <v>309</v>
      </c>
      <c r="F270" s="180" t="s">
        <v>310</v>
      </c>
      <c r="G270" s="181" t="s">
        <v>254</v>
      </c>
      <c r="H270" s="182">
        <v>20</v>
      </c>
      <c r="I270" s="183">
        <v>94.4</v>
      </c>
      <c r="J270" s="184">
        <f>ROUND(I270*H270,2)</f>
        <v>1888</v>
      </c>
      <c r="K270" s="180" t="s">
        <v>158</v>
      </c>
      <c r="L270" s="39"/>
      <c r="M270" s="185" t="s">
        <v>19</v>
      </c>
      <c r="N270" s="186" t="s">
        <v>45</v>
      </c>
      <c r="O270" s="64"/>
      <c r="P270" s="187">
        <f>O270*H270</f>
        <v>0</v>
      </c>
      <c r="Q270" s="187">
        <v>4.7999999999999996E-3</v>
      </c>
      <c r="R270" s="187">
        <f>Q270*H270</f>
        <v>9.5999999999999988E-2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241</v>
      </c>
      <c r="AT270" s="189" t="s">
        <v>154</v>
      </c>
      <c r="AU270" s="189" t="s">
        <v>84</v>
      </c>
      <c r="AY270" s="17" t="s">
        <v>152</v>
      </c>
      <c r="BE270" s="190">
        <f>IF(N270="základní",J270,0)</f>
        <v>0</v>
      </c>
      <c r="BF270" s="190">
        <f>IF(N270="snížená",J270,0)</f>
        <v>1888</v>
      </c>
      <c r="BG270" s="190">
        <f>IF(N270="zákl. přenesená",J270,0)</f>
        <v>0</v>
      </c>
      <c r="BH270" s="190">
        <f>IF(N270="sníž. přenesená",J270,0)</f>
        <v>0</v>
      </c>
      <c r="BI270" s="190">
        <f>IF(N270="nulová",J270,0)</f>
        <v>0</v>
      </c>
      <c r="BJ270" s="17" t="s">
        <v>84</v>
      </c>
      <c r="BK270" s="190">
        <f>ROUND(I270*H270,2)</f>
        <v>1888</v>
      </c>
      <c r="BL270" s="17" t="s">
        <v>241</v>
      </c>
      <c r="BM270" s="189" t="s">
        <v>675</v>
      </c>
    </row>
    <row r="271" spans="1:65" s="1" customFormat="1" ht="11.25" x14ac:dyDescent="0.2">
      <c r="A271" s="34"/>
      <c r="B271" s="35"/>
      <c r="C271" s="36"/>
      <c r="D271" s="191" t="s">
        <v>160</v>
      </c>
      <c r="E271" s="36"/>
      <c r="F271" s="192" t="s">
        <v>312</v>
      </c>
      <c r="G271" s="36"/>
      <c r="H271" s="36"/>
      <c r="I271" s="193"/>
      <c r="J271" s="36"/>
      <c r="K271" s="36"/>
      <c r="L271" s="39"/>
      <c r="M271" s="194"/>
      <c r="N271" s="195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160</v>
      </c>
      <c r="AU271" s="17" t="s">
        <v>84</v>
      </c>
    </row>
    <row r="272" spans="1:65" s="1" customFormat="1" ht="11.25" x14ac:dyDescent="0.2">
      <c r="A272" s="34"/>
      <c r="B272" s="35"/>
      <c r="C272" s="36"/>
      <c r="D272" s="196" t="s">
        <v>162</v>
      </c>
      <c r="E272" s="36"/>
      <c r="F272" s="197" t="s">
        <v>313</v>
      </c>
      <c r="G272" s="36"/>
      <c r="H272" s="36"/>
      <c r="I272" s="193"/>
      <c r="J272" s="36"/>
      <c r="K272" s="36"/>
      <c r="L272" s="39"/>
      <c r="M272" s="194"/>
      <c r="N272" s="195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162</v>
      </c>
      <c r="AU272" s="17" t="s">
        <v>84</v>
      </c>
    </row>
    <row r="273" spans="1:65" s="1" customFormat="1" ht="21.75" customHeight="1" x14ac:dyDescent="0.2">
      <c r="A273" s="34"/>
      <c r="B273" s="35"/>
      <c r="C273" s="178" t="s">
        <v>526</v>
      </c>
      <c r="D273" s="178" t="s">
        <v>154</v>
      </c>
      <c r="E273" s="179" t="s">
        <v>315</v>
      </c>
      <c r="F273" s="180" t="s">
        <v>316</v>
      </c>
      <c r="G273" s="181" t="s">
        <v>157</v>
      </c>
      <c r="H273" s="182">
        <v>5782.91</v>
      </c>
      <c r="I273" s="183">
        <v>11.8</v>
      </c>
      <c r="J273" s="184">
        <f>ROUND(I273*H273,2)</f>
        <v>68238.34</v>
      </c>
      <c r="K273" s="180" t="s">
        <v>158</v>
      </c>
      <c r="L273" s="39"/>
      <c r="M273" s="185" t="s">
        <v>19</v>
      </c>
      <c r="N273" s="186" t="s">
        <v>45</v>
      </c>
      <c r="O273" s="64"/>
      <c r="P273" s="187">
        <f>O273*H273</f>
        <v>0</v>
      </c>
      <c r="Q273" s="187">
        <v>2.0000000000000001E-4</v>
      </c>
      <c r="R273" s="187">
        <f>Q273*H273</f>
        <v>1.156582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241</v>
      </c>
      <c r="AT273" s="189" t="s">
        <v>154</v>
      </c>
      <c r="AU273" s="189" t="s">
        <v>84</v>
      </c>
      <c r="AY273" s="17" t="s">
        <v>152</v>
      </c>
      <c r="BE273" s="190">
        <f>IF(N273="základní",J273,0)</f>
        <v>0</v>
      </c>
      <c r="BF273" s="190">
        <f>IF(N273="snížená",J273,0)</f>
        <v>68238.34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7" t="s">
        <v>84</v>
      </c>
      <c r="BK273" s="190">
        <f>ROUND(I273*H273,2)</f>
        <v>68238.34</v>
      </c>
      <c r="BL273" s="17" t="s">
        <v>241</v>
      </c>
      <c r="BM273" s="189" t="s">
        <v>676</v>
      </c>
    </row>
    <row r="274" spans="1:65" s="1" customFormat="1" ht="11.25" x14ac:dyDescent="0.2">
      <c r="A274" s="34"/>
      <c r="B274" s="35"/>
      <c r="C274" s="36"/>
      <c r="D274" s="191" t="s">
        <v>160</v>
      </c>
      <c r="E274" s="36"/>
      <c r="F274" s="192" t="s">
        <v>318</v>
      </c>
      <c r="G274" s="36"/>
      <c r="H274" s="36"/>
      <c r="I274" s="193"/>
      <c r="J274" s="36"/>
      <c r="K274" s="36"/>
      <c r="L274" s="39"/>
      <c r="M274" s="194"/>
      <c r="N274" s="195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160</v>
      </c>
      <c r="AU274" s="17" t="s">
        <v>84</v>
      </c>
    </row>
    <row r="275" spans="1:65" s="1" customFormat="1" ht="11.25" x14ac:dyDescent="0.2">
      <c r="A275" s="34"/>
      <c r="B275" s="35"/>
      <c r="C275" s="36"/>
      <c r="D275" s="196" t="s">
        <v>162</v>
      </c>
      <c r="E275" s="36"/>
      <c r="F275" s="197" t="s">
        <v>319</v>
      </c>
      <c r="G275" s="36"/>
      <c r="H275" s="36"/>
      <c r="I275" s="193"/>
      <c r="J275" s="36"/>
      <c r="K275" s="36"/>
      <c r="L275" s="39"/>
      <c r="M275" s="194"/>
      <c r="N275" s="195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162</v>
      </c>
      <c r="AU275" s="17" t="s">
        <v>84</v>
      </c>
    </row>
    <row r="276" spans="1:65" s="12" customFormat="1" ht="22.5" x14ac:dyDescent="0.2">
      <c r="B276" s="198"/>
      <c r="C276" s="199"/>
      <c r="D276" s="191" t="s">
        <v>164</v>
      </c>
      <c r="E276" s="200" t="s">
        <v>19</v>
      </c>
      <c r="F276" s="201" t="s">
        <v>677</v>
      </c>
      <c r="G276" s="199"/>
      <c r="H276" s="202">
        <v>3793.2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164</v>
      </c>
      <c r="AU276" s="208" t="s">
        <v>84</v>
      </c>
      <c r="AV276" s="12" t="s">
        <v>84</v>
      </c>
      <c r="AW276" s="12" t="s">
        <v>35</v>
      </c>
      <c r="AX276" s="12" t="s">
        <v>73</v>
      </c>
      <c r="AY276" s="208" t="s">
        <v>152</v>
      </c>
    </row>
    <row r="277" spans="1:65" s="12" customFormat="1" ht="11.25" x14ac:dyDescent="0.2">
      <c r="B277" s="198"/>
      <c r="C277" s="199"/>
      <c r="D277" s="191" t="s">
        <v>164</v>
      </c>
      <c r="E277" s="200" t="s">
        <v>19</v>
      </c>
      <c r="F277" s="201" t="s">
        <v>529</v>
      </c>
      <c r="G277" s="199"/>
      <c r="H277" s="202">
        <v>140.80000000000001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164</v>
      </c>
      <c r="AU277" s="208" t="s">
        <v>84</v>
      </c>
      <c r="AV277" s="12" t="s">
        <v>84</v>
      </c>
      <c r="AW277" s="12" t="s">
        <v>35</v>
      </c>
      <c r="AX277" s="12" t="s">
        <v>73</v>
      </c>
      <c r="AY277" s="208" t="s">
        <v>152</v>
      </c>
    </row>
    <row r="278" spans="1:65" s="12" customFormat="1" ht="11.25" x14ac:dyDescent="0.2">
      <c r="B278" s="198"/>
      <c r="C278" s="199"/>
      <c r="D278" s="191" t="s">
        <v>164</v>
      </c>
      <c r="E278" s="200" t="s">
        <v>19</v>
      </c>
      <c r="F278" s="201" t="s">
        <v>530</v>
      </c>
      <c r="G278" s="199"/>
      <c r="H278" s="202">
        <v>1848.91</v>
      </c>
      <c r="I278" s="203"/>
      <c r="J278" s="199"/>
      <c r="K278" s="199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164</v>
      </c>
      <c r="AU278" s="208" t="s">
        <v>84</v>
      </c>
      <c r="AV278" s="12" t="s">
        <v>84</v>
      </c>
      <c r="AW278" s="12" t="s">
        <v>35</v>
      </c>
      <c r="AX278" s="12" t="s">
        <v>73</v>
      </c>
      <c r="AY278" s="208" t="s">
        <v>152</v>
      </c>
    </row>
    <row r="279" spans="1:65" s="13" customFormat="1" ht="11.25" x14ac:dyDescent="0.2">
      <c r="B279" s="219"/>
      <c r="C279" s="220"/>
      <c r="D279" s="191" t="s">
        <v>164</v>
      </c>
      <c r="E279" s="221" t="s">
        <v>19</v>
      </c>
      <c r="F279" s="222" t="s">
        <v>321</v>
      </c>
      <c r="G279" s="220"/>
      <c r="H279" s="223">
        <v>5782.91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164</v>
      </c>
      <c r="AU279" s="229" t="s">
        <v>84</v>
      </c>
      <c r="AV279" s="13" t="s">
        <v>91</v>
      </c>
      <c r="AW279" s="13" t="s">
        <v>35</v>
      </c>
      <c r="AX279" s="13" t="s">
        <v>77</v>
      </c>
      <c r="AY279" s="229" t="s">
        <v>152</v>
      </c>
    </row>
    <row r="280" spans="1:65" s="1" customFormat="1" ht="21.75" customHeight="1" x14ac:dyDescent="0.2">
      <c r="A280" s="34"/>
      <c r="B280" s="35"/>
      <c r="C280" s="178" t="s">
        <v>531</v>
      </c>
      <c r="D280" s="178" t="s">
        <v>154</v>
      </c>
      <c r="E280" s="179" t="s">
        <v>323</v>
      </c>
      <c r="F280" s="180" t="s">
        <v>324</v>
      </c>
      <c r="G280" s="181" t="s">
        <v>157</v>
      </c>
      <c r="H280" s="182">
        <v>5782.91</v>
      </c>
      <c r="I280" s="183">
        <v>41.3</v>
      </c>
      <c r="J280" s="184">
        <f>ROUND(I280*H280,2)</f>
        <v>238834.18</v>
      </c>
      <c r="K280" s="180" t="s">
        <v>158</v>
      </c>
      <c r="L280" s="39"/>
      <c r="M280" s="185" t="s">
        <v>19</v>
      </c>
      <c r="N280" s="186" t="s">
        <v>45</v>
      </c>
      <c r="O280" s="64"/>
      <c r="P280" s="187">
        <f>O280*H280</f>
        <v>0</v>
      </c>
      <c r="Q280" s="187">
        <v>2.9E-4</v>
      </c>
      <c r="R280" s="187">
        <f>Q280*H280</f>
        <v>1.6770438999999999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241</v>
      </c>
      <c r="AT280" s="189" t="s">
        <v>154</v>
      </c>
      <c r="AU280" s="189" t="s">
        <v>84</v>
      </c>
      <c r="AY280" s="17" t="s">
        <v>152</v>
      </c>
      <c r="BE280" s="190">
        <f>IF(N280="základní",J280,0)</f>
        <v>0</v>
      </c>
      <c r="BF280" s="190">
        <f>IF(N280="snížená",J280,0)</f>
        <v>238834.18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17" t="s">
        <v>84</v>
      </c>
      <c r="BK280" s="190">
        <f>ROUND(I280*H280,2)</f>
        <v>238834.18</v>
      </c>
      <c r="BL280" s="17" t="s">
        <v>241</v>
      </c>
      <c r="BM280" s="189" t="s">
        <v>678</v>
      </c>
    </row>
    <row r="281" spans="1:65" s="1" customFormat="1" ht="19.5" x14ac:dyDescent="0.2">
      <c r="A281" s="34"/>
      <c r="B281" s="35"/>
      <c r="C281" s="36"/>
      <c r="D281" s="191" t="s">
        <v>160</v>
      </c>
      <c r="E281" s="36"/>
      <c r="F281" s="192" t="s">
        <v>326</v>
      </c>
      <c r="G281" s="36"/>
      <c r="H281" s="36"/>
      <c r="I281" s="193"/>
      <c r="J281" s="36"/>
      <c r="K281" s="36"/>
      <c r="L281" s="39"/>
      <c r="M281" s="194"/>
      <c r="N281" s="195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160</v>
      </c>
      <c r="AU281" s="17" t="s">
        <v>84</v>
      </c>
    </row>
    <row r="282" spans="1:65" s="1" customFormat="1" ht="11.25" x14ac:dyDescent="0.2">
      <c r="A282" s="34"/>
      <c r="B282" s="35"/>
      <c r="C282" s="36"/>
      <c r="D282" s="196" t="s">
        <v>162</v>
      </c>
      <c r="E282" s="36"/>
      <c r="F282" s="197" t="s">
        <v>327</v>
      </c>
      <c r="G282" s="36"/>
      <c r="H282" s="36"/>
      <c r="I282" s="193"/>
      <c r="J282" s="36"/>
      <c r="K282" s="36"/>
      <c r="L282" s="39"/>
      <c r="M282" s="194"/>
      <c r="N282" s="195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162</v>
      </c>
      <c r="AU282" s="17" t="s">
        <v>84</v>
      </c>
    </row>
    <row r="283" spans="1:65" s="12" customFormat="1" ht="22.5" x14ac:dyDescent="0.2">
      <c r="B283" s="198"/>
      <c r="C283" s="199"/>
      <c r="D283" s="191" t="s">
        <v>164</v>
      </c>
      <c r="E283" s="200" t="s">
        <v>19</v>
      </c>
      <c r="F283" s="201" t="s">
        <v>677</v>
      </c>
      <c r="G283" s="199"/>
      <c r="H283" s="202">
        <v>3793.2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164</v>
      </c>
      <c r="AU283" s="208" t="s">
        <v>84</v>
      </c>
      <c r="AV283" s="12" t="s">
        <v>84</v>
      </c>
      <c r="AW283" s="12" t="s">
        <v>35</v>
      </c>
      <c r="AX283" s="12" t="s">
        <v>73</v>
      </c>
      <c r="AY283" s="208" t="s">
        <v>152</v>
      </c>
    </row>
    <row r="284" spans="1:65" s="12" customFormat="1" ht="11.25" x14ac:dyDescent="0.2">
      <c r="B284" s="198"/>
      <c r="C284" s="199"/>
      <c r="D284" s="191" t="s">
        <v>164</v>
      </c>
      <c r="E284" s="200" t="s">
        <v>19</v>
      </c>
      <c r="F284" s="201" t="s">
        <v>529</v>
      </c>
      <c r="G284" s="199"/>
      <c r="H284" s="202">
        <v>140.80000000000001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164</v>
      </c>
      <c r="AU284" s="208" t="s">
        <v>84</v>
      </c>
      <c r="AV284" s="12" t="s">
        <v>84</v>
      </c>
      <c r="AW284" s="12" t="s">
        <v>35</v>
      </c>
      <c r="AX284" s="12" t="s">
        <v>73</v>
      </c>
      <c r="AY284" s="208" t="s">
        <v>152</v>
      </c>
    </row>
    <row r="285" spans="1:65" s="12" customFormat="1" ht="11.25" x14ac:dyDescent="0.2">
      <c r="B285" s="198"/>
      <c r="C285" s="199"/>
      <c r="D285" s="191" t="s">
        <v>164</v>
      </c>
      <c r="E285" s="200" t="s">
        <v>19</v>
      </c>
      <c r="F285" s="201" t="s">
        <v>530</v>
      </c>
      <c r="G285" s="199"/>
      <c r="H285" s="202">
        <v>1848.91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164</v>
      </c>
      <c r="AU285" s="208" t="s">
        <v>84</v>
      </c>
      <c r="AV285" s="12" t="s">
        <v>84</v>
      </c>
      <c r="AW285" s="12" t="s">
        <v>35</v>
      </c>
      <c r="AX285" s="12" t="s">
        <v>73</v>
      </c>
      <c r="AY285" s="208" t="s">
        <v>152</v>
      </c>
    </row>
    <row r="286" spans="1:65" s="13" customFormat="1" ht="11.25" x14ac:dyDescent="0.2">
      <c r="B286" s="219"/>
      <c r="C286" s="220"/>
      <c r="D286" s="191" t="s">
        <v>164</v>
      </c>
      <c r="E286" s="221" t="s">
        <v>19</v>
      </c>
      <c r="F286" s="222" t="s">
        <v>321</v>
      </c>
      <c r="G286" s="220"/>
      <c r="H286" s="223">
        <v>5782.91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164</v>
      </c>
      <c r="AU286" s="229" t="s">
        <v>84</v>
      </c>
      <c r="AV286" s="13" t="s">
        <v>91</v>
      </c>
      <c r="AW286" s="13" t="s">
        <v>35</v>
      </c>
      <c r="AX286" s="13" t="s">
        <v>77</v>
      </c>
      <c r="AY286" s="229" t="s">
        <v>152</v>
      </c>
    </row>
    <row r="287" spans="1:65" s="1" customFormat="1" ht="21.75" customHeight="1" x14ac:dyDescent="0.2">
      <c r="A287" s="34"/>
      <c r="B287" s="35"/>
      <c r="C287" s="178" t="s">
        <v>533</v>
      </c>
      <c r="D287" s="178" t="s">
        <v>154</v>
      </c>
      <c r="E287" s="179" t="s">
        <v>534</v>
      </c>
      <c r="F287" s="180" t="s">
        <v>535</v>
      </c>
      <c r="G287" s="181" t="s">
        <v>157</v>
      </c>
      <c r="H287" s="182">
        <v>2406.4</v>
      </c>
      <c r="I287" s="183">
        <v>11.8</v>
      </c>
      <c r="J287" s="184">
        <f>ROUND(I287*H287,2)</f>
        <v>28395.52</v>
      </c>
      <c r="K287" s="180" t="s">
        <v>158</v>
      </c>
      <c r="L287" s="39"/>
      <c r="M287" s="185" t="s">
        <v>19</v>
      </c>
      <c r="N287" s="186" t="s">
        <v>45</v>
      </c>
      <c r="O287" s="64"/>
      <c r="P287" s="187">
        <f>O287*H287</f>
        <v>0</v>
      </c>
      <c r="Q287" s="187">
        <v>1.0000000000000001E-5</v>
      </c>
      <c r="R287" s="187">
        <f>Q287*H287</f>
        <v>2.4064000000000002E-2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241</v>
      </c>
      <c r="AT287" s="189" t="s">
        <v>154</v>
      </c>
      <c r="AU287" s="189" t="s">
        <v>84</v>
      </c>
      <c r="AY287" s="17" t="s">
        <v>152</v>
      </c>
      <c r="BE287" s="190">
        <f>IF(N287="základní",J287,0)</f>
        <v>0</v>
      </c>
      <c r="BF287" s="190">
        <f>IF(N287="snížená",J287,0)</f>
        <v>28395.52</v>
      </c>
      <c r="BG287" s="190">
        <f>IF(N287="zákl. přenesená",J287,0)</f>
        <v>0</v>
      </c>
      <c r="BH287" s="190">
        <f>IF(N287="sníž. přenesená",J287,0)</f>
        <v>0</v>
      </c>
      <c r="BI287" s="190">
        <f>IF(N287="nulová",J287,0)</f>
        <v>0</v>
      </c>
      <c r="BJ287" s="17" t="s">
        <v>84</v>
      </c>
      <c r="BK287" s="190">
        <f>ROUND(I287*H287,2)</f>
        <v>28395.52</v>
      </c>
      <c r="BL287" s="17" t="s">
        <v>241</v>
      </c>
      <c r="BM287" s="189" t="s">
        <v>679</v>
      </c>
    </row>
    <row r="288" spans="1:65" s="1" customFormat="1" ht="19.5" x14ac:dyDescent="0.2">
      <c r="A288" s="34"/>
      <c r="B288" s="35"/>
      <c r="C288" s="36"/>
      <c r="D288" s="191" t="s">
        <v>160</v>
      </c>
      <c r="E288" s="36"/>
      <c r="F288" s="192" t="s">
        <v>537</v>
      </c>
      <c r="G288" s="36"/>
      <c r="H288" s="36"/>
      <c r="I288" s="193"/>
      <c r="J288" s="36"/>
      <c r="K288" s="36"/>
      <c r="L288" s="39"/>
      <c r="M288" s="194"/>
      <c r="N288" s="195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160</v>
      </c>
      <c r="AU288" s="17" t="s">
        <v>84</v>
      </c>
    </row>
    <row r="289" spans="1:65" s="1" customFormat="1" ht="11.25" x14ac:dyDescent="0.2">
      <c r="A289" s="34"/>
      <c r="B289" s="35"/>
      <c r="C289" s="36"/>
      <c r="D289" s="196" t="s">
        <v>162</v>
      </c>
      <c r="E289" s="36"/>
      <c r="F289" s="197" t="s">
        <v>538</v>
      </c>
      <c r="G289" s="36"/>
      <c r="H289" s="36"/>
      <c r="I289" s="193"/>
      <c r="J289" s="36"/>
      <c r="K289" s="36"/>
      <c r="L289" s="39"/>
      <c r="M289" s="194"/>
      <c r="N289" s="195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162</v>
      </c>
      <c r="AU289" s="17" t="s">
        <v>84</v>
      </c>
    </row>
    <row r="290" spans="1:65" s="12" customFormat="1" ht="11.25" x14ac:dyDescent="0.2">
      <c r="B290" s="198"/>
      <c r="C290" s="199"/>
      <c r="D290" s="191" t="s">
        <v>164</v>
      </c>
      <c r="E290" s="200" t="s">
        <v>19</v>
      </c>
      <c r="F290" s="201" t="s">
        <v>680</v>
      </c>
      <c r="G290" s="199"/>
      <c r="H290" s="202">
        <v>2406.4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164</v>
      </c>
      <c r="AU290" s="208" t="s">
        <v>84</v>
      </c>
      <c r="AV290" s="12" t="s">
        <v>84</v>
      </c>
      <c r="AW290" s="12" t="s">
        <v>35</v>
      </c>
      <c r="AX290" s="12" t="s">
        <v>77</v>
      </c>
      <c r="AY290" s="208" t="s">
        <v>152</v>
      </c>
    </row>
    <row r="291" spans="1:65" s="11" customFormat="1" ht="22.9" customHeight="1" x14ac:dyDescent="0.2">
      <c r="B291" s="162"/>
      <c r="C291" s="163"/>
      <c r="D291" s="164" t="s">
        <v>72</v>
      </c>
      <c r="E291" s="176" t="s">
        <v>328</v>
      </c>
      <c r="F291" s="176" t="s">
        <v>329</v>
      </c>
      <c r="G291" s="163"/>
      <c r="H291" s="163"/>
      <c r="I291" s="166"/>
      <c r="J291" s="177">
        <f>BK291</f>
        <v>12390</v>
      </c>
      <c r="K291" s="163"/>
      <c r="L291" s="168"/>
      <c r="M291" s="169"/>
      <c r="N291" s="170"/>
      <c r="O291" s="170"/>
      <c r="P291" s="171">
        <f>SUM(P292:P293)</f>
        <v>0</v>
      </c>
      <c r="Q291" s="170"/>
      <c r="R291" s="171">
        <f>SUM(R292:R293)</f>
        <v>0</v>
      </c>
      <c r="S291" s="170"/>
      <c r="T291" s="172">
        <f>SUM(T292:T293)</f>
        <v>0</v>
      </c>
      <c r="AR291" s="173" t="s">
        <v>84</v>
      </c>
      <c r="AT291" s="174" t="s">
        <v>72</v>
      </c>
      <c r="AU291" s="174" t="s">
        <v>77</v>
      </c>
      <c r="AY291" s="173" t="s">
        <v>152</v>
      </c>
      <c r="BK291" s="175">
        <f>SUM(BK292:BK293)</f>
        <v>12390</v>
      </c>
    </row>
    <row r="292" spans="1:65" s="1" customFormat="1" ht="16.5" customHeight="1" x14ac:dyDescent="0.2">
      <c r="A292" s="34"/>
      <c r="B292" s="35"/>
      <c r="C292" s="178" t="s">
        <v>540</v>
      </c>
      <c r="D292" s="178" t="s">
        <v>154</v>
      </c>
      <c r="E292" s="179" t="s">
        <v>331</v>
      </c>
      <c r="F292" s="180" t="s">
        <v>332</v>
      </c>
      <c r="G292" s="181" t="s">
        <v>281</v>
      </c>
      <c r="H292" s="182">
        <v>30</v>
      </c>
      <c r="I292" s="183">
        <v>413</v>
      </c>
      <c r="J292" s="184">
        <f>ROUND(I292*H292,2)</f>
        <v>12390</v>
      </c>
      <c r="K292" s="180" t="s">
        <v>19</v>
      </c>
      <c r="L292" s="39"/>
      <c r="M292" s="185" t="s">
        <v>19</v>
      </c>
      <c r="N292" s="186" t="s">
        <v>45</v>
      </c>
      <c r="O292" s="64"/>
      <c r="P292" s="187">
        <f>O292*H292</f>
        <v>0</v>
      </c>
      <c r="Q292" s="187">
        <v>0</v>
      </c>
      <c r="R292" s="187">
        <f>Q292*H292</f>
        <v>0</v>
      </c>
      <c r="S292" s="187">
        <v>0</v>
      </c>
      <c r="T292" s="18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9" t="s">
        <v>241</v>
      </c>
      <c r="AT292" s="189" t="s">
        <v>154</v>
      </c>
      <c r="AU292" s="189" t="s">
        <v>84</v>
      </c>
      <c r="AY292" s="17" t="s">
        <v>152</v>
      </c>
      <c r="BE292" s="190">
        <f>IF(N292="základní",J292,0)</f>
        <v>0</v>
      </c>
      <c r="BF292" s="190">
        <f>IF(N292="snížená",J292,0)</f>
        <v>12390</v>
      </c>
      <c r="BG292" s="190">
        <f>IF(N292="zákl. přenesená",J292,0)</f>
        <v>0</v>
      </c>
      <c r="BH292" s="190">
        <f>IF(N292="sníž. přenesená",J292,0)</f>
        <v>0</v>
      </c>
      <c r="BI292" s="190">
        <f>IF(N292="nulová",J292,0)</f>
        <v>0</v>
      </c>
      <c r="BJ292" s="17" t="s">
        <v>84</v>
      </c>
      <c r="BK292" s="190">
        <f>ROUND(I292*H292,2)</f>
        <v>12390</v>
      </c>
      <c r="BL292" s="17" t="s">
        <v>241</v>
      </c>
      <c r="BM292" s="189" t="s">
        <v>681</v>
      </c>
    </row>
    <row r="293" spans="1:65" s="1" customFormat="1" ht="11.25" x14ac:dyDescent="0.2">
      <c r="A293" s="34"/>
      <c r="B293" s="35"/>
      <c r="C293" s="36"/>
      <c r="D293" s="191" t="s">
        <v>160</v>
      </c>
      <c r="E293" s="36"/>
      <c r="F293" s="192" t="s">
        <v>334</v>
      </c>
      <c r="G293" s="36"/>
      <c r="H293" s="36"/>
      <c r="I293" s="193"/>
      <c r="J293" s="36"/>
      <c r="K293" s="36"/>
      <c r="L293" s="39"/>
      <c r="M293" s="194"/>
      <c r="N293" s="195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160</v>
      </c>
      <c r="AU293" s="17" t="s">
        <v>84</v>
      </c>
    </row>
    <row r="294" spans="1:65" s="11" customFormat="1" ht="25.9" customHeight="1" x14ac:dyDescent="0.2">
      <c r="B294" s="162"/>
      <c r="C294" s="163"/>
      <c r="D294" s="164" t="s">
        <v>72</v>
      </c>
      <c r="E294" s="165" t="s">
        <v>335</v>
      </c>
      <c r="F294" s="165" t="s">
        <v>336</v>
      </c>
      <c r="G294" s="163"/>
      <c r="H294" s="163"/>
      <c r="I294" s="166"/>
      <c r="J294" s="167">
        <f>BK294</f>
        <v>7080</v>
      </c>
      <c r="K294" s="163"/>
      <c r="L294" s="168"/>
      <c r="M294" s="169"/>
      <c r="N294" s="170"/>
      <c r="O294" s="170"/>
      <c r="P294" s="171">
        <f>P295+P299</f>
        <v>0</v>
      </c>
      <c r="Q294" s="170"/>
      <c r="R294" s="171">
        <f>R295+R299</f>
        <v>0</v>
      </c>
      <c r="S294" s="170"/>
      <c r="T294" s="172">
        <f>T295+T299</f>
        <v>0</v>
      </c>
      <c r="AR294" s="173" t="s">
        <v>94</v>
      </c>
      <c r="AT294" s="174" t="s">
        <v>72</v>
      </c>
      <c r="AU294" s="174" t="s">
        <v>73</v>
      </c>
      <c r="AY294" s="173" t="s">
        <v>152</v>
      </c>
      <c r="BK294" s="175">
        <f>BK295+BK299</f>
        <v>7080</v>
      </c>
    </row>
    <row r="295" spans="1:65" s="11" customFormat="1" ht="22.9" customHeight="1" x14ac:dyDescent="0.2">
      <c r="B295" s="162"/>
      <c r="C295" s="163"/>
      <c r="D295" s="164" t="s">
        <v>72</v>
      </c>
      <c r="E295" s="176" t="s">
        <v>337</v>
      </c>
      <c r="F295" s="176" t="s">
        <v>338</v>
      </c>
      <c r="G295" s="163"/>
      <c r="H295" s="163"/>
      <c r="I295" s="166"/>
      <c r="J295" s="177">
        <f>BK295</f>
        <v>4720</v>
      </c>
      <c r="K295" s="163"/>
      <c r="L295" s="168"/>
      <c r="M295" s="169"/>
      <c r="N295" s="170"/>
      <c r="O295" s="170"/>
      <c r="P295" s="171">
        <f>SUM(P296:P298)</f>
        <v>0</v>
      </c>
      <c r="Q295" s="170"/>
      <c r="R295" s="171">
        <f>SUM(R296:R298)</f>
        <v>0</v>
      </c>
      <c r="S295" s="170"/>
      <c r="T295" s="172">
        <f>SUM(T296:T298)</f>
        <v>0</v>
      </c>
      <c r="AR295" s="173" t="s">
        <v>94</v>
      </c>
      <c r="AT295" s="174" t="s">
        <v>72</v>
      </c>
      <c r="AU295" s="174" t="s">
        <v>77</v>
      </c>
      <c r="AY295" s="173" t="s">
        <v>152</v>
      </c>
      <c r="BK295" s="175">
        <f>SUM(BK296:BK298)</f>
        <v>4720</v>
      </c>
    </row>
    <row r="296" spans="1:65" s="1" customFormat="1" ht="16.5" customHeight="1" x14ac:dyDescent="0.2">
      <c r="A296" s="34"/>
      <c r="B296" s="35"/>
      <c r="C296" s="178" t="s">
        <v>542</v>
      </c>
      <c r="D296" s="178" t="s">
        <v>154</v>
      </c>
      <c r="E296" s="179" t="s">
        <v>340</v>
      </c>
      <c r="F296" s="180" t="s">
        <v>341</v>
      </c>
      <c r="G296" s="181" t="s">
        <v>342</v>
      </c>
      <c r="H296" s="182">
        <v>1</v>
      </c>
      <c r="I296" s="183">
        <v>4720</v>
      </c>
      <c r="J296" s="184">
        <f>ROUND(I296*H296,2)</f>
        <v>4720</v>
      </c>
      <c r="K296" s="180" t="s">
        <v>158</v>
      </c>
      <c r="L296" s="39"/>
      <c r="M296" s="185" t="s">
        <v>19</v>
      </c>
      <c r="N296" s="186" t="s">
        <v>45</v>
      </c>
      <c r="O296" s="64"/>
      <c r="P296" s="187">
        <f>O296*H296</f>
        <v>0</v>
      </c>
      <c r="Q296" s="187">
        <v>0</v>
      </c>
      <c r="R296" s="187">
        <f>Q296*H296</f>
        <v>0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343</v>
      </c>
      <c r="AT296" s="189" t="s">
        <v>154</v>
      </c>
      <c r="AU296" s="189" t="s">
        <v>84</v>
      </c>
      <c r="AY296" s="17" t="s">
        <v>152</v>
      </c>
      <c r="BE296" s="190">
        <f>IF(N296="základní",J296,0)</f>
        <v>0</v>
      </c>
      <c r="BF296" s="190">
        <f>IF(N296="snížená",J296,0)</f>
        <v>4720</v>
      </c>
      <c r="BG296" s="190">
        <f>IF(N296="zákl. přenesená",J296,0)</f>
        <v>0</v>
      </c>
      <c r="BH296" s="190">
        <f>IF(N296="sníž. přenesená",J296,0)</f>
        <v>0</v>
      </c>
      <c r="BI296" s="190">
        <f>IF(N296="nulová",J296,0)</f>
        <v>0</v>
      </c>
      <c r="BJ296" s="17" t="s">
        <v>84</v>
      </c>
      <c r="BK296" s="190">
        <f>ROUND(I296*H296,2)</f>
        <v>4720</v>
      </c>
      <c r="BL296" s="17" t="s">
        <v>343</v>
      </c>
      <c r="BM296" s="189" t="s">
        <v>682</v>
      </c>
    </row>
    <row r="297" spans="1:65" s="1" customFormat="1" ht="11.25" x14ac:dyDescent="0.2">
      <c r="A297" s="34"/>
      <c r="B297" s="35"/>
      <c r="C297" s="36"/>
      <c r="D297" s="191" t="s">
        <v>160</v>
      </c>
      <c r="E297" s="36"/>
      <c r="F297" s="192" t="s">
        <v>341</v>
      </c>
      <c r="G297" s="36"/>
      <c r="H297" s="36"/>
      <c r="I297" s="193"/>
      <c r="J297" s="36"/>
      <c r="K297" s="36"/>
      <c r="L297" s="39"/>
      <c r="M297" s="194"/>
      <c r="N297" s="195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160</v>
      </c>
      <c r="AU297" s="17" t="s">
        <v>84</v>
      </c>
    </row>
    <row r="298" spans="1:65" s="1" customFormat="1" ht="11.25" x14ac:dyDescent="0.2">
      <c r="A298" s="34"/>
      <c r="B298" s="35"/>
      <c r="C298" s="36"/>
      <c r="D298" s="196" t="s">
        <v>162</v>
      </c>
      <c r="E298" s="36"/>
      <c r="F298" s="197" t="s">
        <v>345</v>
      </c>
      <c r="G298" s="36"/>
      <c r="H298" s="36"/>
      <c r="I298" s="193"/>
      <c r="J298" s="36"/>
      <c r="K298" s="36"/>
      <c r="L298" s="39"/>
      <c r="M298" s="194"/>
      <c r="N298" s="195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162</v>
      </c>
      <c r="AU298" s="17" t="s">
        <v>84</v>
      </c>
    </row>
    <row r="299" spans="1:65" s="11" customFormat="1" ht="22.9" customHeight="1" x14ac:dyDescent="0.2">
      <c r="B299" s="162"/>
      <c r="C299" s="163"/>
      <c r="D299" s="164" t="s">
        <v>72</v>
      </c>
      <c r="E299" s="176" t="s">
        <v>346</v>
      </c>
      <c r="F299" s="176" t="s">
        <v>347</v>
      </c>
      <c r="G299" s="163"/>
      <c r="H299" s="163"/>
      <c r="I299" s="166"/>
      <c r="J299" s="177">
        <f>BK299</f>
        <v>2360</v>
      </c>
      <c r="K299" s="163"/>
      <c r="L299" s="168"/>
      <c r="M299" s="169"/>
      <c r="N299" s="170"/>
      <c r="O299" s="170"/>
      <c r="P299" s="171">
        <f>SUM(P300:P302)</f>
        <v>0</v>
      </c>
      <c r="Q299" s="170"/>
      <c r="R299" s="171">
        <f>SUM(R300:R302)</f>
        <v>0</v>
      </c>
      <c r="S299" s="170"/>
      <c r="T299" s="172">
        <f>SUM(T300:T302)</f>
        <v>0</v>
      </c>
      <c r="AR299" s="173" t="s">
        <v>94</v>
      </c>
      <c r="AT299" s="174" t="s">
        <v>72</v>
      </c>
      <c r="AU299" s="174" t="s">
        <v>77</v>
      </c>
      <c r="AY299" s="173" t="s">
        <v>152</v>
      </c>
      <c r="BK299" s="175">
        <f>SUM(BK300:BK302)</f>
        <v>2360</v>
      </c>
    </row>
    <row r="300" spans="1:65" s="1" customFormat="1" ht="16.5" customHeight="1" x14ac:dyDescent="0.2">
      <c r="A300" s="34"/>
      <c r="B300" s="35"/>
      <c r="C300" s="178" t="s">
        <v>544</v>
      </c>
      <c r="D300" s="178" t="s">
        <v>154</v>
      </c>
      <c r="E300" s="179" t="s">
        <v>349</v>
      </c>
      <c r="F300" s="180" t="s">
        <v>350</v>
      </c>
      <c r="G300" s="181" t="s">
        <v>342</v>
      </c>
      <c r="H300" s="182">
        <v>1</v>
      </c>
      <c r="I300" s="183">
        <v>2360</v>
      </c>
      <c r="J300" s="184">
        <f>ROUND(I300*H300,2)</f>
        <v>2360</v>
      </c>
      <c r="K300" s="180" t="s">
        <v>158</v>
      </c>
      <c r="L300" s="39"/>
      <c r="M300" s="185" t="s">
        <v>19</v>
      </c>
      <c r="N300" s="186" t="s">
        <v>45</v>
      </c>
      <c r="O300" s="64"/>
      <c r="P300" s="187">
        <f>O300*H300</f>
        <v>0</v>
      </c>
      <c r="Q300" s="187">
        <v>0</v>
      </c>
      <c r="R300" s="187">
        <f>Q300*H300</f>
        <v>0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343</v>
      </c>
      <c r="AT300" s="189" t="s">
        <v>154</v>
      </c>
      <c r="AU300" s="189" t="s">
        <v>84</v>
      </c>
      <c r="AY300" s="17" t="s">
        <v>152</v>
      </c>
      <c r="BE300" s="190">
        <f>IF(N300="základní",J300,0)</f>
        <v>0</v>
      </c>
      <c r="BF300" s="190">
        <f>IF(N300="snížená",J300,0)</f>
        <v>2360</v>
      </c>
      <c r="BG300" s="190">
        <f>IF(N300="zákl. přenesená",J300,0)</f>
        <v>0</v>
      </c>
      <c r="BH300" s="190">
        <f>IF(N300="sníž. přenesená",J300,0)</f>
        <v>0</v>
      </c>
      <c r="BI300" s="190">
        <f>IF(N300="nulová",J300,0)</f>
        <v>0</v>
      </c>
      <c r="BJ300" s="17" t="s">
        <v>84</v>
      </c>
      <c r="BK300" s="190">
        <f>ROUND(I300*H300,2)</f>
        <v>2360</v>
      </c>
      <c r="BL300" s="17" t="s">
        <v>343</v>
      </c>
      <c r="BM300" s="189" t="s">
        <v>683</v>
      </c>
    </row>
    <row r="301" spans="1:65" s="1" customFormat="1" ht="11.25" x14ac:dyDescent="0.2">
      <c r="A301" s="34"/>
      <c r="B301" s="35"/>
      <c r="C301" s="36"/>
      <c r="D301" s="191" t="s">
        <v>160</v>
      </c>
      <c r="E301" s="36"/>
      <c r="F301" s="192" t="s">
        <v>350</v>
      </c>
      <c r="G301" s="36"/>
      <c r="H301" s="36"/>
      <c r="I301" s="193"/>
      <c r="J301" s="36"/>
      <c r="K301" s="36"/>
      <c r="L301" s="39"/>
      <c r="M301" s="194"/>
      <c r="N301" s="195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160</v>
      </c>
      <c r="AU301" s="17" t="s">
        <v>84</v>
      </c>
    </row>
    <row r="302" spans="1:65" s="1" customFormat="1" ht="11.25" x14ac:dyDescent="0.2">
      <c r="A302" s="34"/>
      <c r="B302" s="35"/>
      <c r="C302" s="36"/>
      <c r="D302" s="196" t="s">
        <v>162</v>
      </c>
      <c r="E302" s="36"/>
      <c r="F302" s="197" t="s">
        <v>352</v>
      </c>
      <c r="G302" s="36"/>
      <c r="H302" s="36"/>
      <c r="I302" s="193"/>
      <c r="J302" s="36"/>
      <c r="K302" s="36"/>
      <c r="L302" s="39"/>
      <c r="M302" s="230"/>
      <c r="N302" s="231"/>
      <c r="O302" s="232"/>
      <c r="P302" s="232"/>
      <c r="Q302" s="232"/>
      <c r="R302" s="232"/>
      <c r="S302" s="232"/>
      <c r="T302" s="233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162</v>
      </c>
      <c r="AU302" s="17" t="s">
        <v>84</v>
      </c>
    </row>
    <row r="303" spans="1:65" s="1" customFormat="1" ht="6.95" customHeight="1" x14ac:dyDescent="0.2">
      <c r="A303" s="34"/>
      <c r="B303" s="47"/>
      <c r="C303" s="48"/>
      <c r="D303" s="48"/>
      <c r="E303" s="48"/>
      <c r="F303" s="48"/>
      <c r="G303" s="48"/>
      <c r="H303" s="48"/>
      <c r="I303" s="48"/>
      <c r="J303" s="48"/>
      <c r="K303" s="48"/>
      <c r="L303" s="39"/>
      <c r="M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</sheetData>
  <sheetProtection password="CC35" sheet="1" objects="1" scenarios="1" formatColumns="0" formatRows="0" autoFilter="0"/>
  <autoFilter ref="C102:K302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8" r:id="rId1"/>
    <hyperlink ref="F117" r:id="rId2"/>
    <hyperlink ref="F121" r:id="rId3"/>
    <hyperlink ref="F124" r:id="rId4"/>
    <hyperlink ref="F127" r:id="rId5"/>
    <hyperlink ref="F131" r:id="rId6"/>
    <hyperlink ref="F136" r:id="rId7"/>
    <hyperlink ref="F140" r:id="rId8"/>
    <hyperlink ref="F144" r:id="rId9"/>
    <hyperlink ref="F148" r:id="rId10"/>
    <hyperlink ref="F152" r:id="rId11"/>
    <hyperlink ref="F155" r:id="rId12"/>
    <hyperlink ref="F158" r:id="rId13"/>
    <hyperlink ref="F161" r:id="rId14"/>
    <hyperlink ref="F164" r:id="rId15"/>
    <hyperlink ref="F167" r:id="rId16"/>
    <hyperlink ref="F171" r:id="rId17"/>
    <hyperlink ref="F176" r:id="rId18"/>
    <hyperlink ref="F182" r:id="rId19"/>
    <hyperlink ref="F187" r:id="rId20"/>
    <hyperlink ref="F190" r:id="rId21"/>
    <hyperlink ref="F194" r:id="rId22"/>
    <hyperlink ref="F198" r:id="rId23"/>
    <hyperlink ref="F202" r:id="rId24"/>
    <hyperlink ref="F205" r:id="rId25"/>
    <hyperlink ref="F209" r:id="rId26"/>
    <hyperlink ref="F212" r:id="rId27"/>
    <hyperlink ref="F218" r:id="rId28"/>
    <hyperlink ref="F221" r:id="rId29"/>
    <hyperlink ref="F224" r:id="rId30"/>
    <hyperlink ref="F227" r:id="rId31"/>
    <hyperlink ref="F230" r:id="rId32"/>
    <hyperlink ref="F234" r:id="rId33"/>
    <hyperlink ref="F238" r:id="rId34"/>
    <hyperlink ref="F242" r:id="rId35"/>
    <hyperlink ref="F246" r:id="rId36"/>
    <hyperlink ref="F250" r:id="rId37"/>
    <hyperlink ref="F253" r:id="rId38"/>
    <hyperlink ref="F262" r:id="rId39"/>
    <hyperlink ref="F266" r:id="rId40"/>
    <hyperlink ref="F269" r:id="rId41"/>
    <hyperlink ref="F272" r:id="rId42"/>
    <hyperlink ref="F275" r:id="rId43"/>
    <hyperlink ref="F282" r:id="rId44"/>
    <hyperlink ref="F289" r:id="rId45"/>
    <hyperlink ref="F298" r:id="rId46"/>
    <hyperlink ref="F302" r:id="rId4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96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117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684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34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tr">
        <f>IF('Rekapitulace stavby'!AN10="","",'Rekapitulace stavby'!AN10)</f>
        <v>70631808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tr">
        <f>IF('Rekapitulace stavby'!E11="","",'Rekapitulace stavby'!E11)</f>
        <v>Čtyřlístek</v>
      </c>
      <c r="F17" s="34"/>
      <c r="G17" s="34"/>
      <c r="H17" s="34"/>
      <c r="I17" s="112" t="s">
        <v>29</v>
      </c>
      <c r="J17" s="103" t="str">
        <f>IF('Rekapitulace stavby'!AN11="","",'Rekapitulace stavby'!AN11)</f>
        <v>CZ70631808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685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ROUND(J95, 2)</f>
        <v>355703.33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ROUND((SUM(BE95:BE189)),  2)</f>
        <v>355703.33</v>
      </c>
      <c r="G35" s="34"/>
      <c r="H35" s="34"/>
      <c r="I35" s="124">
        <v>0.21</v>
      </c>
      <c r="J35" s="123">
        <f>ROUND(((SUM(BE95:BE189))*I35),  2)</f>
        <v>74697.7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ROUND((SUM(BF95:BF189)),  2)</f>
        <v>0</v>
      </c>
      <c r="G36" s="34"/>
      <c r="H36" s="34"/>
      <c r="I36" s="124">
        <v>0.15</v>
      </c>
      <c r="J36" s="123">
        <f>ROUND(((SUM(BF95:BF189))*I36),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ROUND((SUM(BG95:BG189)),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ROUND((SUM(BH95:BH189)),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ROUND((SUM(BI95:BI189)),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430401.03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117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5 - Změna užívání dílny na kanceláře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 xml:space="preserve"> 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J95</f>
        <v>355703.32999999996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124</v>
      </c>
      <c r="E64" s="143"/>
      <c r="F64" s="143"/>
      <c r="G64" s="143"/>
      <c r="H64" s="143"/>
      <c r="I64" s="143"/>
      <c r="J64" s="144">
        <f>J96</f>
        <v>25503.239999999998</v>
      </c>
      <c r="K64" s="141"/>
      <c r="L64" s="145"/>
    </row>
    <row r="65" spans="1:31" s="9" customFormat="1" ht="19.899999999999999" customHeight="1" x14ac:dyDescent="0.2">
      <c r="B65" s="146"/>
      <c r="C65" s="97"/>
      <c r="D65" s="147" t="s">
        <v>126</v>
      </c>
      <c r="E65" s="148"/>
      <c r="F65" s="148"/>
      <c r="G65" s="148"/>
      <c r="H65" s="148"/>
      <c r="I65" s="148"/>
      <c r="J65" s="149">
        <f>J97</f>
        <v>18577.86</v>
      </c>
      <c r="K65" s="97"/>
      <c r="L65" s="150"/>
    </row>
    <row r="66" spans="1:31" s="9" customFormat="1" ht="19.899999999999999" customHeight="1" x14ac:dyDescent="0.2">
      <c r="B66" s="146"/>
      <c r="C66" s="97"/>
      <c r="D66" s="147" t="s">
        <v>127</v>
      </c>
      <c r="E66" s="148"/>
      <c r="F66" s="148"/>
      <c r="G66" s="148"/>
      <c r="H66" s="148"/>
      <c r="I66" s="148"/>
      <c r="J66" s="149">
        <f>J106</f>
        <v>6907.7099999999991</v>
      </c>
      <c r="K66" s="97"/>
      <c r="L66" s="150"/>
    </row>
    <row r="67" spans="1:31" s="9" customFormat="1" ht="19.899999999999999" customHeight="1" x14ac:dyDescent="0.2">
      <c r="B67" s="146"/>
      <c r="C67" s="97"/>
      <c r="D67" s="147" t="s">
        <v>128</v>
      </c>
      <c r="E67" s="148"/>
      <c r="F67" s="148"/>
      <c r="G67" s="148"/>
      <c r="H67" s="148"/>
      <c r="I67" s="148"/>
      <c r="J67" s="149">
        <f>J117</f>
        <v>17.670000000000002</v>
      </c>
      <c r="K67" s="97"/>
      <c r="L67" s="150"/>
    </row>
    <row r="68" spans="1:31" s="8" customFormat="1" ht="24.95" customHeight="1" x14ac:dyDescent="0.2">
      <c r="B68" s="140"/>
      <c r="C68" s="141"/>
      <c r="D68" s="142" t="s">
        <v>129</v>
      </c>
      <c r="E68" s="143"/>
      <c r="F68" s="143"/>
      <c r="G68" s="143"/>
      <c r="H68" s="143"/>
      <c r="I68" s="143"/>
      <c r="J68" s="144">
        <f>J120</f>
        <v>330200.08999999997</v>
      </c>
      <c r="K68" s="141"/>
      <c r="L68" s="145"/>
    </row>
    <row r="69" spans="1:31" s="9" customFormat="1" ht="19.899999999999999" customHeight="1" x14ac:dyDescent="0.2">
      <c r="B69" s="146"/>
      <c r="C69" s="97"/>
      <c r="D69" s="147" t="s">
        <v>130</v>
      </c>
      <c r="E69" s="148"/>
      <c r="F69" s="148"/>
      <c r="G69" s="148"/>
      <c r="H69" s="148"/>
      <c r="I69" s="148"/>
      <c r="J69" s="149">
        <f>J121</f>
        <v>29500</v>
      </c>
      <c r="K69" s="97"/>
      <c r="L69" s="150"/>
    </row>
    <row r="70" spans="1:31" s="9" customFormat="1" ht="19.899999999999999" customHeight="1" x14ac:dyDescent="0.2">
      <c r="B70" s="146"/>
      <c r="C70" s="97"/>
      <c r="D70" s="147" t="s">
        <v>355</v>
      </c>
      <c r="E70" s="148"/>
      <c r="F70" s="148"/>
      <c r="G70" s="148"/>
      <c r="H70" s="148"/>
      <c r="I70" s="148"/>
      <c r="J70" s="149">
        <f>J124</f>
        <v>117562.98999999999</v>
      </c>
      <c r="K70" s="97"/>
      <c r="L70" s="150"/>
    </row>
    <row r="71" spans="1:31" s="9" customFormat="1" ht="19.899999999999999" customHeight="1" x14ac:dyDescent="0.2">
      <c r="B71" s="146"/>
      <c r="C71" s="97"/>
      <c r="D71" s="147" t="s">
        <v>356</v>
      </c>
      <c r="E71" s="148"/>
      <c r="F71" s="148"/>
      <c r="G71" s="148"/>
      <c r="H71" s="148"/>
      <c r="I71" s="148"/>
      <c r="J71" s="149">
        <f>J141</f>
        <v>30754.050000000003</v>
      </c>
      <c r="K71" s="97"/>
      <c r="L71" s="150"/>
    </row>
    <row r="72" spans="1:31" s="9" customFormat="1" ht="19.899999999999999" customHeight="1" x14ac:dyDescent="0.2">
      <c r="B72" s="146"/>
      <c r="C72" s="97"/>
      <c r="D72" s="147" t="s">
        <v>686</v>
      </c>
      <c r="E72" s="148"/>
      <c r="F72" s="148"/>
      <c r="G72" s="148"/>
      <c r="H72" s="148"/>
      <c r="I72" s="148"/>
      <c r="J72" s="149">
        <f>J154</f>
        <v>141228.08000000002</v>
      </c>
      <c r="K72" s="97"/>
      <c r="L72" s="150"/>
    </row>
    <row r="73" spans="1:31" s="9" customFormat="1" ht="19.899999999999999" customHeight="1" x14ac:dyDescent="0.2">
      <c r="B73" s="146"/>
      <c r="C73" s="97"/>
      <c r="D73" s="147" t="s">
        <v>132</v>
      </c>
      <c r="E73" s="148"/>
      <c r="F73" s="148"/>
      <c r="G73" s="148"/>
      <c r="H73" s="148"/>
      <c r="I73" s="148"/>
      <c r="J73" s="149">
        <f>J179</f>
        <v>11154.97</v>
      </c>
      <c r="K73" s="97"/>
      <c r="L73" s="150"/>
    </row>
    <row r="74" spans="1:31" s="1" customFormat="1" ht="21.75" customHeight="1" x14ac:dyDescent="0.2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13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6.95" customHeight="1" x14ac:dyDescent="0.2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11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1" customFormat="1" ht="6.95" customHeight="1" x14ac:dyDescent="0.2">
      <c r="A79" s="34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24.95" customHeight="1" x14ac:dyDescent="0.2">
      <c r="A80" s="34"/>
      <c r="B80" s="35"/>
      <c r="C80" s="23" t="s">
        <v>137</v>
      </c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1" customFormat="1" ht="6.95" customHeight="1" x14ac:dyDescent="0.2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 x14ac:dyDescent="0.2">
      <c r="A82" s="34"/>
      <c r="B82" s="35"/>
      <c r="C82" s="29" t="s">
        <v>16</v>
      </c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6.5" customHeight="1" x14ac:dyDescent="0.2">
      <c r="A83" s="34"/>
      <c r="B83" s="35"/>
      <c r="C83" s="36"/>
      <c r="D83" s="36"/>
      <c r="E83" s="379" t="str">
        <f>E7</f>
        <v>Čtyřlístek- udržovací práce DBS</v>
      </c>
      <c r="F83" s="380"/>
      <c r="G83" s="380"/>
      <c r="H83" s="380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ht="12" customHeight="1" x14ac:dyDescent="0.2">
      <c r="B84" s="21"/>
      <c r="C84" s="29" t="s">
        <v>116</v>
      </c>
      <c r="D84" s="22"/>
      <c r="E84" s="22"/>
      <c r="F84" s="22"/>
      <c r="G84" s="22"/>
      <c r="H84" s="22"/>
      <c r="I84" s="22"/>
      <c r="J84" s="22"/>
      <c r="K84" s="22"/>
      <c r="L84" s="20"/>
    </row>
    <row r="85" spans="1:63" s="1" customFormat="1" ht="16.5" customHeight="1" x14ac:dyDescent="0.2">
      <c r="A85" s="34"/>
      <c r="B85" s="35"/>
      <c r="C85" s="36"/>
      <c r="D85" s="36"/>
      <c r="E85" s="379" t="s">
        <v>117</v>
      </c>
      <c r="F85" s="381"/>
      <c r="G85" s="381"/>
      <c r="H85" s="381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1" customFormat="1" ht="12" customHeight="1" x14ac:dyDescent="0.2">
      <c r="A86" s="34"/>
      <c r="B86" s="35"/>
      <c r="C86" s="29" t="s">
        <v>118</v>
      </c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1" customFormat="1" ht="16.5" customHeight="1" x14ac:dyDescent="0.2">
      <c r="A87" s="34"/>
      <c r="B87" s="35"/>
      <c r="C87" s="36"/>
      <c r="D87" s="36"/>
      <c r="E87" s="349" t="str">
        <f>E11</f>
        <v>5 - Změna užívání dílny na kanceláře</v>
      </c>
      <c r="F87" s="381"/>
      <c r="G87" s="381"/>
      <c r="H87" s="381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1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1" customFormat="1" ht="12" customHeight="1" x14ac:dyDescent="0.2">
      <c r="A89" s="34"/>
      <c r="B89" s="35"/>
      <c r="C89" s="29" t="s">
        <v>21</v>
      </c>
      <c r="D89" s="36"/>
      <c r="E89" s="36"/>
      <c r="F89" s="27" t="str">
        <f>F14</f>
        <v xml:space="preserve"> </v>
      </c>
      <c r="G89" s="36"/>
      <c r="H89" s="36"/>
      <c r="I89" s="29" t="s">
        <v>23</v>
      </c>
      <c r="J89" s="59" t="str">
        <f>IF(J14="","",J14)</f>
        <v>19. 11. 2021</v>
      </c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1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1" customFormat="1" ht="15.2" customHeight="1" x14ac:dyDescent="0.2">
      <c r="A91" s="34"/>
      <c r="B91" s="35"/>
      <c r="C91" s="29" t="s">
        <v>25</v>
      </c>
      <c r="D91" s="36"/>
      <c r="E91" s="36"/>
      <c r="F91" s="27" t="str">
        <f>E17</f>
        <v>Čtyřlístek</v>
      </c>
      <c r="G91" s="36"/>
      <c r="H91" s="36"/>
      <c r="I91" s="29" t="s">
        <v>33</v>
      </c>
      <c r="J91" s="32" t="str">
        <f>E23</f>
        <v xml:space="preserve"> </v>
      </c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1" customFormat="1" ht="15.2" customHeight="1" x14ac:dyDescent="0.2">
      <c r="A92" s="34"/>
      <c r="B92" s="35"/>
      <c r="C92" s="29" t="s">
        <v>31</v>
      </c>
      <c r="D92" s="36"/>
      <c r="E92" s="36"/>
      <c r="F92" s="27" t="str">
        <f>IF(E20="","",E20)</f>
        <v>Vyplň údaj</v>
      </c>
      <c r="G92" s="36"/>
      <c r="H92" s="36"/>
      <c r="I92" s="29" t="s">
        <v>36</v>
      </c>
      <c r="J92" s="32" t="str">
        <f>E26</f>
        <v xml:space="preserve"> </v>
      </c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0" customFormat="1" ht="29.25" customHeight="1" x14ac:dyDescent="0.2">
      <c r="A94" s="151"/>
      <c r="B94" s="152"/>
      <c r="C94" s="153" t="s">
        <v>138</v>
      </c>
      <c r="D94" s="154" t="s">
        <v>58</v>
      </c>
      <c r="E94" s="154" t="s">
        <v>54</v>
      </c>
      <c r="F94" s="154" t="s">
        <v>55</v>
      </c>
      <c r="G94" s="154" t="s">
        <v>139</v>
      </c>
      <c r="H94" s="154" t="s">
        <v>140</v>
      </c>
      <c r="I94" s="154" t="s">
        <v>141</v>
      </c>
      <c r="J94" s="154" t="s">
        <v>122</v>
      </c>
      <c r="K94" s="155" t="s">
        <v>142</v>
      </c>
      <c r="L94" s="156"/>
      <c r="M94" s="68" t="s">
        <v>19</v>
      </c>
      <c r="N94" s="69" t="s">
        <v>43</v>
      </c>
      <c r="O94" s="69" t="s">
        <v>143</v>
      </c>
      <c r="P94" s="69" t="s">
        <v>144</v>
      </c>
      <c r="Q94" s="69" t="s">
        <v>145</v>
      </c>
      <c r="R94" s="69" t="s">
        <v>146</v>
      </c>
      <c r="S94" s="69" t="s">
        <v>147</v>
      </c>
      <c r="T94" s="70" t="s">
        <v>148</v>
      </c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</row>
    <row r="95" spans="1:63" s="1" customFormat="1" ht="22.9" customHeight="1" x14ac:dyDescent="0.25">
      <c r="A95" s="34"/>
      <c r="B95" s="35"/>
      <c r="C95" s="75" t="s">
        <v>149</v>
      </c>
      <c r="D95" s="36"/>
      <c r="E95" s="36"/>
      <c r="F95" s="36"/>
      <c r="G95" s="36"/>
      <c r="H95" s="36"/>
      <c r="I95" s="36"/>
      <c r="J95" s="157">
        <f>BK95</f>
        <v>355703.32999999996</v>
      </c>
      <c r="K95" s="36"/>
      <c r="L95" s="39"/>
      <c r="M95" s="71"/>
      <c r="N95" s="158"/>
      <c r="O95" s="72"/>
      <c r="P95" s="159">
        <f>P96+P120</f>
        <v>0</v>
      </c>
      <c r="Q95" s="72"/>
      <c r="R95" s="159">
        <f>R96+R120</f>
        <v>0</v>
      </c>
      <c r="S95" s="72"/>
      <c r="T95" s="160">
        <f>T96+T120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72</v>
      </c>
      <c r="AU95" s="17" t="s">
        <v>123</v>
      </c>
      <c r="BK95" s="161">
        <f>BK96+BK120</f>
        <v>355703.32999999996</v>
      </c>
    </row>
    <row r="96" spans="1:63" s="11" customFormat="1" ht="25.9" customHeight="1" x14ac:dyDescent="0.2">
      <c r="B96" s="162"/>
      <c r="C96" s="163"/>
      <c r="D96" s="164" t="s">
        <v>72</v>
      </c>
      <c r="E96" s="165" t="s">
        <v>150</v>
      </c>
      <c r="F96" s="165" t="s">
        <v>151</v>
      </c>
      <c r="G96" s="163"/>
      <c r="H96" s="163"/>
      <c r="I96" s="166"/>
      <c r="J96" s="167">
        <f>BK96</f>
        <v>25503.239999999998</v>
      </c>
      <c r="K96" s="163"/>
      <c r="L96" s="168"/>
      <c r="M96" s="169"/>
      <c r="N96" s="170"/>
      <c r="O96" s="170"/>
      <c r="P96" s="171">
        <f>P97+P106+P117</f>
        <v>0</v>
      </c>
      <c r="Q96" s="170"/>
      <c r="R96" s="171">
        <f>R97+R106+R117</f>
        <v>0</v>
      </c>
      <c r="S96" s="170"/>
      <c r="T96" s="172">
        <f>T97+T106+T117</f>
        <v>0</v>
      </c>
      <c r="AR96" s="173" t="s">
        <v>77</v>
      </c>
      <c r="AT96" s="174" t="s">
        <v>72</v>
      </c>
      <c r="AU96" s="174" t="s">
        <v>73</v>
      </c>
      <c r="AY96" s="173" t="s">
        <v>152</v>
      </c>
      <c r="BK96" s="175">
        <f>BK97+BK106+BK117</f>
        <v>25503.239999999998</v>
      </c>
    </row>
    <row r="97" spans="1:65" s="11" customFormat="1" ht="22.9" customHeight="1" x14ac:dyDescent="0.2">
      <c r="B97" s="162"/>
      <c r="C97" s="163"/>
      <c r="D97" s="164" t="s">
        <v>72</v>
      </c>
      <c r="E97" s="176" t="s">
        <v>188</v>
      </c>
      <c r="F97" s="176" t="s">
        <v>189</v>
      </c>
      <c r="G97" s="163"/>
      <c r="H97" s="163"/>
      <c r="I97" s="166"/>
      <c r="J97" s="177">
        <f>BK97</f>
        <v>18577.86</v>
      </c>
      <c r="K97" s="163"/>
      <c r="L97" s="168"/>
      <c r="M97" s="169"/>
      <c r="N97" s="170"/>
      <c r="O97" s="170"/>
      <c r="P97" s="171">
        <f>SUM(P98:P105)</f>
        <v>0</v>
      </c>
      <c r="Q97" s="170"/>
      <c r="R97" s="171">
        <f>SUM(R98:R105)</f>
        <v>0</v>
      </c>
      <c r="S97" s="170"/>
      <c r="T97" s="172">
        <f>SUM(T98:T105)</f>
        <v>0</v>
      </c>
      <c r="AR97" s="173" t="s">
        <v>77</v>
      </c>
      <c r="AT97" s="174" t="s">
        <v>72</v>
      </c>
      <c r="AU97" s="174" t="s">
        <v>77</v>
      </c>
      <c r="AY97" s="173" t="s">
        <v>152</v>
      </c>
      <c r="BK97" s="175">
        <f>SUM(BK98:BK105)</f>
        <v>18577.86</v>
      </c>
    </row>
    <row r="98" spans="1:65" s="1" customFormat="1" ht="21.75" customHeight="1" x14ac:dyDescent="0.2">
      <c r="A98" s="34"/>
      <c r="B98" s="35"/>
      <c r="C98" s="178" t="s">
        <v>77</v>
      </c>
      <c r="D98" s="178" t="s">
        <v>154</v>
      </c>
      <c r="E98" s="179" t="s">
        <v>190</v>
      </c>
      <c r="F98" s="180" t="s">
        <v>191</v>
      </c>
      <c r="G98" s="181" t="s">
        <v>157</v>
      </c>
      <c r="H98" s="182">
        <v>70</v>
      </c>
      <c r="I98" s="183">
        <v>57.82</v>
      </c>
      <c r="J98" s="184">
        <f>ROUND(I98*H98,2)</f>
        <v>4047.4</v>
      </c>
      <c r="K98" s="180" t="s">
        <v>19</v>
      </c>
      <c r="L98" s="39"/>
      <c r="M98" s="185" t="s">
        <v>19</v>
      </c>
      <c r="N98" s="186" t="s">
        <v>44</v>
      </c>
      <c r="O98" s="64"/>
      <c r="P98" s="187">
        <f>O98*H98</f>
        <v>0</v>
      </c>
      <c r="Q98" s="187">
        <v>0</v>
      </c>
      <c r="R98" s="187">
        <f>Q98*H98</f>
        <v>0</v>
      </c>
      <c r="S98" s="187">
        <v>0</v>
      </c>
      <c r="T98" s="18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9" t="s">
        <v>91</v>
      </c>
      <c r="AT98" s="189" t="s">
        <v>154</v>
      </c>
      <c r="AU98" s="189" t="s">
        <v>84</v>
      </c>
      <c r="AY98" s="17" t="s">
        <v>152</v>
      </c>
      <c r="BE98" s="190">
        <f>IF(N98="základní",J98,0)</f>
        <v>4047.4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7" t="s">
        <v>77</v>
      </c>
      <c r="BK98" s="190">
        <f>ROUND(I98*H98,2)</f>
        <v>4047.4</v>
      </c>
      <c r="BL98" s="17" t="s">
        <v>91</v>
      </c>
      <c r="BM98" s="189" t="s">
        <v>84</v>
      </c>
    </row>
    <row r="99" spans="1:65" s="1" customFormat="1" ht="11.25" x14ac:dyDescent="0.2">
      <c r="A99" s="34"/>
      <c r="B99" s="35"/>
      <c r="C99" s="36"/>
      <c r="D99" s="191" t="s">
        <v>160</v>
      </c>
      <c r="E99" s="36"/>
      <c r="F99" s="192" t="s">
        <v>191</v>
      </c>
      <c r="G99" s="36"/>
      <c r="H99" s="36"/>
      <c r="I99" s="193"/>
      <c r="J99" s="36"/>
      <c r="K99" s="36"/>
      <c r="L99" s="39"/>
      <c r="M99" s="194"/>
      <c r="N99" s="19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160</v>
      </c>
      <c r="AU99" s="17" t="s">
        <v>84</v>
      </c>
    </row>
    <row r="100" spans="1:65" s="1" customFormat="1" ht="16.5" customHeight="1" x14ac:dyDescent="0.2">
      <c r="A100" s="34"/>
      <c r="B100" s="35"/>
      <c r="C100" s="178" t="s">
        <v>84</v>
      </c>
      <c r="D100" s="178" t="s">
        <v>154</v>
      </c>
      <c r="E100" s="179" t="s">
        <v>687</v>
      </c>
      <c r="F100" s="180" t="s">
        <v>688</v>
      </c>
      <c r="G100" s="181" t="s">
        <v>157</v>
      </c>
      <c r="H100" s="182">
        <v>75</v>
      </c>
      <c r="I100" s="183">
        <v>122.72</v>
      </c>
      <c r="J100" s="184">
        <f>ROUND(I100*H100,2)</f>
        <v>9204</v>
      </c>
      <c r="K100" s="180" t="s">
        <v>19</v>
      </c>
      <c r="L100" s="39"/>
      <c r="M100" s="185" t="s">
        <v>19</v>
      </c>
      <c r="N100" s="186" t="s">
        <v>44</v>
      </c>
      <c r="O100" s="64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91</v>
      </c>
      <c r="AT100" s="189" t="s">
        <v>154</v>
      </c>
      <c r="AU100" s="189" t="s">
        <v>84</v>
      </c>
      <c r="AY100" s="17" t="s">
        <v>152</v>
      </c>
      <c r="BE100" s="190">
        <f>IF(N100="základní",J100,0)</f>
        <v>9204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7" t="s">
        <v>77</v>
      </c>
      <c r="BK100" s="190">
        <f>ROUND(I100*H100,2)</f>
        <v>9204</v>
      </c>
      <c r="BL100" s="17" t="s">
        <v>91</v>
      </c>
      <c r="BM100" s="189" t="s">
        <v>91</v>
      </c>
    </row>
    <row r="101" spans="1:65" s="1" customFormat="1" ht="11.25" x14ac:dyDescent="0.2">
      <c r="A101" s="34"/>
      <c r="B101" s="35"/>
      <c r="C101" s="36"/>
      <c r="D101" s="191" t="s">
        <v>160</v>
      </c>
      <c r="E101" s="36"/>
      <c r="F101" s="192" t="s">
        <v>688</v>
      </c>
      <c r="G101" s="36"/>
      <c r="H101" s="36"/>
      <c r="I101" s="193"/>
      <c r="J101" s="36"/>
      <c r="K101" s="36"/>
      <c r="L101" s="39"/>
      <c r="M101" s="194"/>
      <c r="N101" s="19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160</v>
      </c>
      <c r="AU101" s="17" t="s">
        <v>84</v>
      </c>
    </row>
    <row r="102" spans="1:65" s="1" customFormat="1" ht="16.5" customHeight="1" x14ac:dyDescent="0.2">
      <c r="A102" s="34"/>
      <c r="B102" s="35"/>
      <c r="C102" s="178" t="s">
        <v>88</v>
      </c>
      <c r="D102" s="178" t="s">
        <v>154</v>
      </c>
      <c r="E102" s="179" t="s">
        <v>689</v>
      </c>
      <c r="F102" s="180" t="s">
        <v>690</v>
      </c>
      <c r="G102" s="181" t="s">
        <v>157</v>
      </c>
      <c r="H102" s="182">
        <v>71.650000000000006</v>
      </c>
      <c r="I102" s="183">
        <v>74.34</v>
      </c>
      <c r="J102" s="184">
        <f>ROUND(I102*H102,2)</f>
        <v>5326.46</v>
      </c>
      <c r="K102" s="180" t="s">
        <v>19</v>
      </c>
      <c r="L102" s="39"/>
      <c r="M102" s="185" t="s">
        <v>19</v>
      </c>
      <c r="N102" s="186" t="s">
        <v>44</v>
      </c>
      <c r="O102" s="64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9" t="s">
        <v>91</v>
      </c>
      <c r="AT102" s="189" t="s">
        <v>154</v>
      </c>
      <c r="AU102" s="189" t="s">
        <v>84</v>
      </c>
      <c r="AY102" s="17" t="s">
        <v>152</v>
      </c>
      <c r="BE102" s="190">
        <f>IF(N102="základní",J102,0)</f>
        <v>5326.46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7" t="s">
        <v>77</v>
      </c>
      <c r="BK102" s="190">
        <f>ROUND(I102*H102,2)</f>
        <v>5326.46</v>
      </c>
      <c r="BL102" s="17" t="s">
        <v>91</v>
      </c>
      <c r="BM102" s="189" t="s">
        <v>97</v>
      </c>
    </row>
    <row r="103" spans="1:65" s="1" customFormat="1" ht="11.25" x14ac:dyDescent="0.2">
      <c r="A103" s="34"/>
      <c r="B103" s="35"/>
      <c r="C103" s="36"/>
      <c r="D103" s="191" t="s">
        <v>160</v>
      </c>
      <c r="E103" s="36"/>
      <c r="F103" s="192" t="s">
        <v>690</v>
      </c>
      <c r="G103" s="36"/>
      <c r="H103" s="36"/>
      <c r="I103" s="193"/>
      <c r="J103" s="36"/>
      <c r="K103" s="36"/>
      <c r="L103" s="39"/>
      <c r="M103" s="194"/>
      <c r="N103" s="19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160</v>
      </c>
      <c r="AU103" s="17" t="s">
        <v>84</v>
      </c>
    </row>
    <row r="104" spans="1:65" s="12" customFormat="1" ht="11.25" x14ac:dyDescent="0.2">
      <c r="B104" s="198"/>
      <c r="C104" s="199"/>
      <c r="D104" s="191" t="s">
        <v>164</v>
      </c>
      <c r="E104" s="200" t="s">
        <v>19</v>
      </c>
      <c r="F104" s="201" t="s">
        <v>691</v>
      </c>
      <c r="G104" s="199"/>
      <c r="H104" s="202">
        <v>71.650000000000006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164</v>
      </c>
      <c r="AU104" s="208" t="s">
        <v>84</v>
      </c>
      <c r="AV104" s="12" t="s">
        <v>84</v>
      </c>
      <c r="AW104" s="12" t="s">
        <v>35</v>
      </c>
      <c r="AX104" s="12" t="s">
        <v>73</v>
      </c>
      <c r="AY104" s="208" t="s">
        <v>152</v>
      </c>
    </row>
    <row r="105" spans="1:65" s="13" customFormat="1" ht="11.25" x14ac:dyDescent="0.2">
      <c r="B105" s="219"/>
      <c r="C105" s="220"/>
      <c r="D105" s="191" t="s">
        <v>164</v>
      </c>
      <c r="E105" s="221" t="s">
        <v>19</v>
      </c>
      <c r="F105" s="222" t="s">
        <v>321</v>
      </c>
      <c r="G105" s="220"/>
      <c r="H105" s="223">
        <v>71.650000000000006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164</v>
      </c>
      <c r="AU105" s="229" t="s">
        <v>84</v>
      </c>
      <c r="AV105" s="13" t="s">
        <v>91</v>
      </c>
      <c r="AW105" s="13" t="s">
        <v>35</v>
      </c>
      <c r="AX105" s="13" t="s">
        <v>77</v>
      </c>
      <c r="AY105" s="229" t="s">
        <v>152</v>
      </c>
    </row>
    <row r="106" spans="1:65" s="11" customFormat="1" ht="22.9" customHeight="1" x14ac:dyDescent="0.2">
      <c r="B106" s="162"/>
      <c r="C106" s="163"/>
      <c r="D106" s="164" t="s">
        <v>72</v>
      </c>
      <c r="E106" s="176" t="s">
        <v>201</v>
      </c>
      <c r="F106" s="176" t="s">
        <v>202</v>
      </c>
      <c r="G106" s="163"/>
      <c r="H106" s="163"/>
      <c r="I106" s="166"/>
      <c r="J106" s="177">
        <f>BK106</f>
        <v>6907.7099999999991</v>
      </c>
      <c r="K106" s="163"/>
      <c r="L106" s="168"/>
      <c r="M106" s="169"/>
      <c r="N106" s="170"/>
      <c r="O106" s="170"/>
      <c r="P106" s="171">
        <f>SUM(P107:P116)</f>
        <v>0</v>
      </c>
      <c r="Q106" s="170"/>
      <c r="R106" s="171">
        <f>SUM(R107:R116)</f>
        <v>0</v>
      </c>
      <c r="S106" s="170"/>
      <c r="T106" s="172">
        <f>SUM(T107:T116)</f>
        <v>0</v>
      </c>
      <c r="AR106" s="173" t="s">
        <v>77</v>
      </c>
      <c r="AT106" s="174" t="s">
        <v>72</v>
      </c>
      <c r="AU106" s="174" t="s">
        <v>77</v>
      </c>
      <c r="AY106" s="173" t="s">
        <v>152</v>
      </c>
      <c r="BK106" s="175">
        <f>SUM(BK107:BK116)</f>
        <v>6907.7099999999991</v>
      </c>
    </row>
    <row r="107" spans="1:65" s="1" customFormat="1" ht="16.5" customHeight="1" x14ac:dyDescent="0.2">
      <c r="A107" s="34"/>
      <c r="B107" s="35"/>
      <c r="C107" s="178" t="s">
        <v>91</v>
      </c>
      <c r="D107" s="178" t="s">
        <v>154</v>
      </c>
      <c r="E107" s="179" t="s">
        <v>692</v>
      </c>
      <c r="F107" s="180" t="s">
        <v>693</v>
      </c>
      <c r="G107" s="181" t="s">
        <v>206</v>
      </c>
      <c r="H107" s="182">
        <v>2.5430000000000001</v>
      </c>
      <c r="I107" s="183">
        <v>571.12</v>
      </c>
      <c r="J107" s="184">
        <f>ROUND(I107*H107,2)</f>
        <v>1452.36</v>
      </c>
      <c r="K107" s="180" t="s">
        <v>19</v>
      </c>
      <c r="L107" s="39"/>
      <c r="M107" s="185" t="s">
        <v>19</v>
      </c>
      <c r="N107" s="186" t="s">
        <v>44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91</v>
      </c>
      <c r="AT107" s="189" t="s">
        <v>154</v>
      </c>
      <c r="AU107" s="189" t="s">
        <v>84</v>
      </c>
      <c r="AY107" s="17" t="s">
        <v>152</v>
      </c>
      <c r="BE107" s="190">
        <f>IF(N107="základní",J107,0)</f>
        <v>1452.36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77</v>
      </c>
      <c r="BK107" s="190">
        <f>ROUND(I107*H107,2)</f>
        <v>1452.36</v>
      </c>
      <c r="BL107" s="17" t="s">
        <v>91</v>
      </c>
      <c r="BM107" s="189" t="s">
        <v>624</v>
      </c>
    </row>
    <row r="108" spans="1:65" s="1" customFormat="1" ht="11.25" x14ac:dyDescent="0.2">
      <c r="A108" s="34"/>
      <c r="B108" s="35"/>
      <c r="C108" s="36"/>
      <c r="D108" s="191" t="s">
        <v>160</v>
      </c>
      <c r="E108" s="36"/>
      <c r="F108" s="192" t="s">
        <v>693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160</v>
      </c>
      <c r="AU108" s="17" t="s">
        <v>84</v>
      </c>
    </row>
    <row r="109" spans="1:65" s="1" customFormat="1" ht="16.5" customHeight="1" x14ac:dyDescent="0.2">
      <c r="A109" s="34"/>
      <c r="B109" s="35"/>
      <c r="C109" s="178" t="s">
        <v>94</v>
      </c>
      <c r="D109" s="178" t="s">
        <v>154</v>
      </c>
      <c r="E109" s="179" t="s">
        <v>223</v>
      </c>
      <c r="F109" s="180" t="s">
        <v>224</v>
      </c>
      <c r="G109" s="181" t="s">
        <v>206</v>
      </c>
      <c r="H109" s="182">
        <v>2.5430000000000001</v>
      </c>
      <c r="I109" s="183">
        <v>269.04000000000002</v>
      </c>
      <c r="J109" s="184">
        <f>ROUND(I109*H109,2)</f>
        <v>684.17</v>
      </c>
      <c r="K109" s="180" t="s">
        <v>19</v>
      </c>
      <c r="L109" s="39"/>
      <c r="M109" s="185" t="s">
        <v>19</v>
      </c>
      <c r="N109" s="186" t="s">
        <v>44</v>
      </c>
      <c r="O109" s="64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91</v>
      </c>
      <c r="AT109" s="189" t="s">
        <v>154</v>
      </c>
      <c r="AU109" s="189" t="s">
        <v>84</v>
      </c>
      <c r="AY109" s="17" t="s">
        <v>152</v>
      </c>
      <c r="BE109" s="190">
        <f>IF(N109="základní",J109,0)</f>
        <v>684.17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7" t="s">
        <v>77</v>
      </c>
      <c r="BK109" s="190">
        <f>ROUND(I109*H109,2)</f>
        <v>684.17</v>
      </c>
      <c r="BL109" s="17" t="s">
        <v>91</v>
      </c>
      <c r="BM109" s="189" t="s">
        <v>203</v>
      </c>
    </row>
    <row r="110" spans="1:65" s="1" customFormat="1" ht="11.25" x14ac:dyDescent="0.2">
      <c r="A110" s="34"/>
      <c r="B110" s="35"/>
      <c r="C110" s="36"/>
      <c r="D110" s="191" t="s">
        <v>160</v>
      </c>
      <c r="E110" s="36"/>
      <c r="F110" s="192" t="s">
        <v>224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160</v>
      </c>
      <c r="AU110" s="17" t="s">
        <v>84</v>
      </c>
    </row>
    <row r="111" spans="1:65" s="1" customFormat="1" ht="16.5" customHeight="1" x14ac:dyDescent="0.2">
      <c r="A111" s="34"/>
      <c r="B111" s="35"/>
      <c r="C111" s="178" t="s">
        <v>97</v>
      </c>
      <c r="D111" s="178" t="s">
        <v>154</v>
      </c>
      <c r="E111" s="179" t="s">
        <v>229</v>
      </c>
      <c r="F111" s="180" t="s">
        <v>230</v>
      </c>
      <c r="G111" s="181" t="s">
        <v>206</v>
      </c>
      <c r="H111" s="182">
        <v>22.887</v>
      </c>
      <c r="I111" s="183">
        <v>11.8</v>
      </c>
      <c r="J111" s="184">
        <f>ROUND(I111*H111,2)</f>
        <v>270.07</v>
      </c>
      <c r="K111" s="180" t="s">
        <v>19</v>
      </c>
      <c r="L111" s="39"/>
      <c r="M111" s="185" t="s">
        <v>19</v>
      </c>
      <c r="N111" s="186" t="s">
        <v>44</v>
      </c>
      <c r="O111" s="64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91</v>
      </c>
      <c r="AT111" s="189" t="s">
        <v>154</v>
      </c>
      <c r="AU111" s="189" t="s">
        <v>84</v>
      </c>
      <c r="AY111" s="17" t="s">
        <v>152</v>
      </c>
      <c r="BE111" s="190">
        <f>IF(N111="základní",J111,0)</f>
        <v>270.07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77</v>
      </c>
      <c r="BK111" s="190">
        <f>ROUND(I111*H111,2)</f>
        <v>270.07</v>
      </c>
      <c r="BL111" s="17" t="s">
        <v>91</v>
      </c>
      <c r="BM111" s="189" t="s">
        <v>216</v>
      </c>
    </row>
    <row r="112" spans="1:65" s="1" customFormat="1" ht="11.25" x14ac:dyDescent="0.2">
      <c r="A112" s="34"/>
      <c r="B112" s="35"/>
      <c r="C112" s="36"/>
      <c r="D112" s="191" t="s">
        <v>160</v>
      </c>
      <c r="E112" s="36"/>
      <c r="F112" s="192" t="s">
        <v>230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160</v>
      </c>
      <c r="AU112" s="17" t="s">
        <v>84</v>
      </c>
    </row>
    <row r="113" spans="1:65" s="12" customFormat="1" ht="11.25" x14ac:dyDescent="0.2">
      <c r="B113" s="198"/>
      <c r="C113" s="199"/>
      <c r="D113" s="191" t="s">
        <v>164</v>
      </c>
      <c r="E113" s="200" t="s">
        <v>19</v>
      </c>
      <c r="F113" s="201" t="s">
        <v>694</v>
      </c>
      <c r="G113" s="199"/>
      <c r="H113" s="202">
        <v>22.887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164</v>
      </c>
      <c r="AU113" s="208" t="s">
        <v>84</v>
      </c>
      <c r="AV113" s="12" t="s">
        <v>84</v>
      </c>
      <c r="AW113" s="12" t="s">
        <v>35</v>
      </c>
      <c r="AX113" s="12" t="s">
        <v>73</v>
      </c>
      <c r="AY113" s="208" t="s">
        <v>152</v>
      </c>
    </row>
    <row r="114" spans="1:65" s="13" customFormat="1" ht="11.25" x14ac:dyDescent="0.2">
      <c r="B114" s="219"/>
      <c r="C114" s="220"/>
      <c r="D114" s="191" t="s">
        <v>164</v>
      </c>
      <c r="E114" s="221" t="s">
        <v>19</v>
      </c>
      <c r="F114" s="222" t="s">
        <v>321</v>
      </c>
      <c r="G114" s="220"/>
      <c r="H114" s="223">
        <v>22.887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164</v>
      </c>
      <c r="AU114" s="229" t="s">
        <v>84</v>
      </c>
      <c r="AV114" s="13" t="s">
        <v>91</v>
      </c>
      <c r="AW114" s="13" t="s">
        <v>35</v>
      </c>
      <c r="AX114" s="13" t="s">
        <v>77</v>
      </c>
      <c r="AY114" s="229" t="s">
        <v>152</v>
      </c>
    </row>
    <row r="115" spans="1:65" s="1" customFormat="1" ht="24.2" customHeight="1" x14ac:dyDescent="0.2">
      <c r="A115" s="34"/>
      <c r="B115" s="35"/>
      <c r="C115" s="178" t="s">
        <v>100</v>
      </c>
      <c r="D115" s="178" t="s">
        <v>154</v>
      </c>
      <c r="E115" s="179" t="s">
        <v>695</v>
      </c>
      <c r="F115" s="180" t="s">
        <v>696</v>
      </c>
      <c r="G115" s="181" t="s">
        <v>206</v>
      </c>
      <c r="H115" s="182">
        <v>2.5430000000000001</v>
      </c>
      <c r="I115" s="183">
        <v>1770</v>
      </c>
      <c r="J115" s="184">
        <f>ROUND(I115*H115,2)</f>
        <v>4501.1099999999997</v>
      </c>
      <c r="K115" s="180" t="s">
        <v>19</v>
      </c>
      <c r="L115" s="39"/>
      <c r="M115" s="185" t="s">
        <v>19</v>
      </c>
      <c r="N115" s="186" t="s">
        <v>44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91</v>
      </c>
      <c r="AT115" s="189" t="s">
        <v>154</v>
      </c>
      <c r="AU115" s="189" t="s">
        <v>84</v>
      </c>
      <c r="AY115" s="17" t="s">
        <v>152</v>
      </c>
      <c r="BE115" s="190">
        <f>IF(N115="základní",J115,0)</f>
        <v>4501.1099999999997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77</v>
      </c>
      <c r="BK115" s="190">
        <f>ROUND(I115*H115,2)</f>
        <v>4501.1099999999997</v>
      </c>
      <c r="BL115" s="17" t="s">
        <v>91</v>
      </c>
      <c r="BM115" s="189" t="s">
        <v>228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697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84</v>
      </c>
    </row>
    <row r="117" spans="1:65" s="11" customFormat="1" ht="22.9" customHeight="1" x14ac:dyDescent="0.2">
      <c r="B117" s="162"/>
      <c r="C117" s="163"/>
      <c r="D117" s="164" t="s">
        <v>72</v>
      </c>
      <c r="E117" s="176" t="s">
        <v>239</v>
      </c>
      <c r="F117" s="176" t="s">
        <v>240</v>
      </c>
      <c r="G117" s="163"/>
      <c r="H117" s="163"/>
      <c r="I117" s="166"/>
      <c r="J117" s="177">
        <f>BK117</f>
        <v>17.670000000000002</v>
      </c>
      <c r="K117" s="163"/>
      <c r="L117" s="168"/>
      <c r="M117" s="169"/>
      <c r="N117" s="170"/>
      <c r="O117" s="170"/>
      <c r="P117" s="171">
        <f>SUM(P118:P119)</f>
        <v>0</v>
      </c>
      <c r="Q117" s="170"/>
      <c r="R117" s="171">
        <f>SUM(R118:R119)</f>
        <v>0</v>
      </c>
      <c r="S117" s="170"/>
      <c r="T117" s="172">
        <f>SUM(T118:T119)</f>
        <v>0</v>
      </c>
      <c r="AR117" s="173" t="s">
        <v>77</v>
      </c>
      <c r="AT117" s="174" t="s">
        <v>72</v>
      </c>
      <c r="AU117" s="174" t="s">
        <v>77</v>
      </c>
      <c r="AY117" s="173" t="s">
        <v>152</v>
      </c>
      <c r="BK117" s="175">
        <f>SUM(BK118:BK119)</f>
        <v>17.670000000000002</v>
      </c>
    </row>
    <row r="118" spans="1:65" s="1" customFormat="1" ht="16.5" customHeight="1" x14ac:dyDescent="0.2">
      <c r="A118" s="34"/>
      <c r="B118" s="35"/>
      <c r="C118" s="178" t="s">
        <v>624</v>
      </c>
      <c r="D118" s="178" t="s">
        <v>154</v>
      </c>
      <c r="E118" s="179" t="s">
        <v>698</v>
      </c>
      <c r="F118" s="180" t="s">
        <v>699</v>
      </c>
      <c r="G118" s="181" t="s">
        <v>206</v>
      </c>
      <c r="H118" s="182">
        <v>1.2E-2</v>
      </c>
      <c r="I118" s="183">
        <v>1472.64</v>
      </c>
      <c r="J118" s="184">
        <f>ROUND(I118*H118,2)</f>
        <v>17.670000000000002</v>
      </c>
      <c r="K118" s="180" t="s">
        <v>19</v>
      </c>
      <c r="L118" s="39"/>
      <c r="M118" s="185" t="s">
        <v>19</v>
      </c>
      <c r="N118" s="186" t="s">
        <v>44</v>
      </c>
      <c r="O118" s="64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9" t="s">
        <v>91</v>
      </c>
      <c r="AT118" s="189" t="s">
        <v>154</v>
      </c>
      <c r="AU118" s="189" t="s">
        <v>84</v>
      </c>
      <c r="AY118" s="17" t="s">
        <v>152</v>
      </c>
      <c r="BE118" s="190">
        <f>IF(N118="základní",J118,0)</f>
        <v>17.670000000000002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7" t="s">
        <v>77</v>
      </c>
      <c r="BK118" s="190">
        <f>ROUND(I118*H118,2)</f>
        <v>17.670000000000002</v>
      </c>
      <c r="BL118" s="17" t="s">
        <v>91</v>
      </c>
      <c r="BM118" s="189" t="s">
        <v>241</v>
      </c>
    </row>
    <row r="119" spans="1:65" s="1" customFormat="1" ht="11.25" x14ac:dyDescent="0.2">
      <c r="A119" s="34"/>
      <c r="B119" s="35"/>
      <c r="C119" s="36"/>
      <c r="D119" s="191" t="s">
        <v>160</v>
      </c>
      <c r="E119" s="36"/>
      <c r="F119" s="192" t="s">
        <v>699</v>
      </c>
      <c r="G119" s="36"/>
      <c r="H119" s="36"/>
      <c r="I119" s="193"/>
      <c r="J119" s="36"/>
      <c r="K119" s="36"/>
      <c r="L119" s="39"/>
      <c r="M119" s="194"/>
      <c r="N119" s="19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160</v>
      </c>
      <c r="AU119" s="17" t="s">
        <v>84</v>
      </c>
    </row>
    <row r="120" spans="1:65" s="11" customFormat="1" ht="25.9" customHeight="1" x14ac:dyDescent="0.2">
      <c r="B120" s="162"/>
      <c r="C120" s="163"/>
      <c r="D120" s="164" t="s">
        <v>72</v>
      </c>
      <c r="E120" s="165" t="s">
        <v>247</v>
      </c>
      <c r="F120" s="165" t="s">
        <v>248</v>
      </c>
      <c r="G120" s="163"/>
      <c r="H120" s="163"/>
      <c r="I120" s="166"/>
      <c r="J120" s="167">
        <f>BK120</f>
        <v>330200.08999999997</v>
      </c>
      <c r="K120" s="163"/>
      <c r="L120" s="168"/>
      <c r="M120" s="169"/>
      <c r="N120" s="170"/>
      <c r="O120" s="170"/>
      <c r="P120" s="171">
        <f>P121+P124+P141+P154+P179</f>
        <v>0</v>
      </c>
      <c r="Q120" s="170"/>
      <c r="R120" s="171">
        <f>R121+R124+R141+R154+R179</f>
        <v>0</v>
      </c>
      <c r="S120" s="170"/>
      <c r="T120" s="172">
        <f>T121+T124+T141+T154+T179</f>
        <v>0</v>
      </c>
      <c r="AR120" s="173" t="s">
        <v>84</v>
      </c>
      <c r="AT120" s="174" t="s">
        <v>72</v>
      </c>
      <c r="AU120" s="174" t="s">
        <v>73</v>
      </c>
      <c r="AY120" s="173" t="s">
        <v>152</v>
      </c>
      <c r="BK120" s="175">
        <f>BK121+BK124+BK141+BK154+BK179</f>
        <v>330200.08999999997</v>
      </c>
    </row>
    <row r="121" spans="1:65" s="11" customFormat="1" ht="22.9" customHeight="1" x14ac:dyDescent="0.2">
      <c r="B121" s="162"/>
      <c r="C121" s="163"/>
      <c r="D121" s="164" t="s">
        <v>72</v>
      </c>
      <c r="E121" s="176" t="s">
        <v>249</v>
      </c>
      <c r="F121" s="176" t="s">
        <v>250</v>
      </c>
      <c r="G121" s="163"/>
      <c r="H121" s="163"/>
      <c r="I121" s="166"/>
      <c r="J121" s="177">
        <f>BK121</f>
        <v>29500</v>
      </c>
      <c r="K121" s="163"/>
      <c r="L121" s="168"/>
      <c r="M121" s="169"/>
      <c r="N121" s="170"/>
      <c r="O121" s="170"/>
      <c r="P121" s="171">
        <f>SUM(P122:P123)</f>
        <v>0</v>
      </c>
      <c r="Q121" s="170"/>
      <c r="R121" s="171">
        <f>SUM(R122:R123)</f>
        <v>0</v>
      </c>
      <c r="S121" s="170"/>
      <c r="T121" s="172">
        <f>SUM(T122:T123)</f>
        <v>0</v>
      </c>
      <c r="AR121" s="173" t="s">
        <v>84</v>
      </c>
      <c r="AT121" s="174" t="s">
        <v>72</v>
      </c>
      <c r="AU121" s="174" t="s">
        <v>77</v>
      </c>
      <c r="AY121" s="173" t="s">
        <v>152</v>
      </c>
      <c r="BK121" s="175">
        <f>SUM(BK122:BK123)</f>
        <v>29500</v>
      </c>
    </row>
    <row r="122" spans="1:65" s="1" customFormat="1" ht="16.5" customHeight="1" x14ac:dyDescent="0.2">
      <c r="A122" s="34"/>
      <c r="B122" s="35"/>
      <c r="C122" s="178" t="s">
        <v>188</v>
      </c>
      <c r="D122" s="178" t="s">
        <v>154</v>
      </c>
      <c r="E122" s="179" t="s">
        <v>700</v>
      </c>
      <c r="F122" s="180" t="s">
        <v>701</v>
      </c>
      <c r="G122" s="181" t="s">
        <v>386</v>
      </c>
      <c r="H122" s="182">
        <v>1</v>
      </c>
      <c r="I122" s="183">
        <v>29500</v>
      </c>
      <c r="J122" s="184">
        <f>ROUND(I122*H122,2)</f>
        <v>29500</v>
      </c>
      <c r="K122" s="180" t="s">
        <v>19</v>
      </c>
      <c r="L122" s="39"/>
      <c r="M122" s="185" t="s">
        <v>19</v>
      </c>
      <c r="N122" s="186" t="s">
        <v>44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241</v>
      </c>
      <c r="AT122" s="189" t="s">
        <v>154</v>
      </c>
      <c r="AU122" s="189" t="s">
        <v>84</v>
      </c>
      <c r="AY122" s="17" t="s">
        <v>152</v>
      </c>
      <c r="BE122" s="190">
        <f>IF(N122="základní",J122,0)</f>
        <v>29500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77</v>
      </c>
      <c r="BK122" s="190">
        <f>ROUND(I122*H122,2)</f>
        <v>29500</v>
      </c>
      <c r="BL122" s="17" t="s">
        <v>241</v>
      </c>
      <c r="BM122" s="189" t="s">
        <v>258</v>
      </c>
    </row>
    <row r="123" spans="1:65" s="1" customFormat="1" ht="11.25" x14ac:dyDescent="0.2">
      <c r="A123" s="34"/>
      <c r="B123" s="35"/>
      <c r="C123" s="36"/>
      <c r="D123" s="191" t="s">
        <v>160</v>
      </c>
      <c r="E123" s="36"/>
      <c r="F123" s="192" t="s">
        <v>701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160</v>
      </c>
      <c r="AU123" s="17" t="s">
        <v>84</v>
      </c>
    </row>
    <row r="124" spans="1:65" s="11" customFormat="1" ht="22.9" customHeight="1" x14ac:dyDescent="0.2">
      <c r="B124" s="162"/>
      <c r="C124" s="163"/>
      <c r="D124" s="164" t="s">
        <v>72</v>
      </c>
      <c r="E124" s="176" t="s">
        <v>399</v>
      </c>
      <c r="F124" s="176" t="s">
        <v>400</v>
      </c>
      <c r="G124" s="163"/>
      <c r="H124" s="163"/>
      <c r="I124" s="166"/>
      <c r="J124" s="177">
        <f>BK124</f>
        <v>117562.98999999999</v>
      </c>
      <c r="K124" s="163"/>
      <c r="L124" s="168"/>
      <c r="M124" s="169"/>
      <c r="N124" s="170"/>
      <c r="O124" s="170"/>
      <c r="P124" s="171">
        <f>SUM(P125:P140)</f>
        <v>0</v>
      </c>
      <c r="Q124" s="170"/>
      <c r="R124" s="171">
        <f>SUM(R125:R140)</f>
        <v>0</v>
      </c>
      <c r="S124" s="170"/>
      <c r="T124" s="172">
        <f>SUM(T125:T140)</f>
        <v>0</v>
      </c>
      <c r="AR124" s="173" t="s">
        <v>84</v>
      </c>
      <c r="AT124" s="174" t="s">
        <v>72</v>
      </c>
      <c r="AU124" s="174" t="s">
        <v>77</v>
      </c>
      <c r="AY124" s="173" t="s">
        <v>152</v>
      </c>
      <c r="BK124" s="175">
        <f>SUM(BK125:BK140)</f>
        <v>117562.98999999999</v>
      </c>
    </row>
    <row r="125" spans="1:65" s="1" customFormat="1" ht="16.5" customHeight="1" x14ac:dyDescent="0.2">
      <c r="A125" s="34"/>
      <c r="B125" s="35"/>
      <c r="C125" s="178" t="s">
        <v>203</v>
      </c>
      <c r="D125" s="178" t="s">
        <v>154</v>
      </c>
      <c r="E125" s="179" t="s">
        <v>702</v>
      </c>
      <c r="F125" s="180" t="s">
        <v>703</v>
      </c>
      <c r="G125" s="181" t="s">
        <v>157</v>
      </c>
      <c r="H125" s="182">
        <v>46.825000000000003</v>
      </c>
      <c r="I125" s="183">
        <v>1121</v>
      </c>
      <c r="J125" s="184">
        <f>ROUND(I125*H125,2)</f>
        <v>52490.83</v>
      </c>
      <c r="K125" s="180" t="s">
        <v>19</v>
      </c>
      <c r="L125" s="39"/>
      <c r="M125" s="185" t="s">
        <v>19</v>
      </c>
      <c r="N125" s="186" t="s">
        <v>44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241</v>
      </c>
      <c r="AT125" s="189" t="s">
        <v>154</v>
      </c>
      <c r="AU125" s="189" t="s">
        <v>84</v>
      </c>
      <c r="AY125" s="17" t="s">
        <v>152</v>
      </c>
      <c r="BE125" s="190">
        <f>IF(N125="základní",J125,0)</f>
        <v>52490.83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77</v>
      </c>
      <c r="BK125" s="190">
        <f>ROUND(I125*H125,2)</f>
        <v>52490.83</v>
      </c>
      <c r="BL125" s="17" t="s">
        <v>241</v>
      </c>
      <c r="BM125" s="189" t="s">
        <v>271</v>
      </c>
    </row>
    <row r="126" spans="1:65" s="1" customFormat="1" ht="11.25" x14ac:dyDescent="0.2">
      <c r="A126" s="34"/>
      <c r="B126" s="35"/>
      <c r="C126" s="36"/>
      <c r="D126" s="191" t="s">
        <v>160</v>
      </c>
      <c r="E126" s="36"/>
      <c r="F126" s="192" t="s">
        <v>703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84</v>
      </c>
    </row>
    <row r="127" spans="1:65" s="12" customFormat="1" ht="11.25" x14ac:dyDescent="0.2">
      <c r="B127" s="198"/>
      <c r="C127" s="199"/>
      <c r="D127" s="191" t="s">
        <v>164</v>
      </c>
      <c r="E127" s="200" t="s">
        <v>19</v>
      </c>
      <c r="F127" s="201" t="s">
        <v>704</v>
      </c>
      <c r="G127" s="199"/>
      <c r="H127" s="202">
        <v>46.825000000000003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164</v>
      </c>
      <c r="AU127" s="208" t="s">
        <v>84</v>
      </c>
      <c r="AV127" s="12" t="s">
        <v>84</v>
      </c>
      <c r="AW127" s="12" t="s">
        <v>35</v>
      </c>
      <c r="AX127" s="12" t="s">
        <v>73</v>
      </c>
      <c r="AY127" s="208" t="s">
        <v>152</v>
      </c>
    </row>
    <row r="128" spans="1:65" s="13" customFormat="1" ht="11.25" x14ac:dyDescent="0.2">
      <c r="B128" s="219"/>
      <c r="C128" s="220"/>
      <c r="D128" s="191" t="s">
        <v>164</v>
      </c>
      <c r="E128" s="221" t="s">
        <v>19</v>
      </c>
      <c r="F128" s="222" t="s">
        <v>321</v>
      </c>
      <c r="G128" s="220"/>
      <c r="H128" s="223">
        <v>46.825000000000003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164</v>
      </c>
      <c r="AU128" s="229" t="s">
        <v>84</v>
      </c>
      <c r="AV128" s="13" t="s">
        <v>91</v>
      </c>
      <c r="AW128" s="13" t="s">
        <v>35</v>
      </c>
      <c r="AX128" s="13" t="s">
        <v>77</v>
      </c>
      <c r="AY128" s="229" t="s">
        <v>152</v>
      </c>
    </row>
    <row r="129" spans="1:65" s="1" customFormat="1" ht="16.5" customHeight="1" x14ac:dyDescent="0.2">
      <c r="A129" s="34"/>
      <c r="B129" s="35"/>
      <c r="C129" s="178" t="s">
        <v>210</v>
      </c>
      <c r="D129" s="178" t="s">
        <v>154</v>
      </c>
      <c r="E129" s="179" t="s">
        <v>705</v>
      </c>
      <c r="F129" s="180" t="s">
        <v>706</v>
      </c>
      <c r="G129" s="181" t="s">
        <v>157</v>
      </c>
      <c r="H129" s="182">
        <v>46.825000000000003</v>
      </c>
      <c r="I129" s="183">
        <v>17.7</v>
      </c>
      <c r="J129" s="184">
        <f>ROUND(I129*H129,2)</f>
        <v>828.8</v>
      </c>
      <c r="K129" s="180" t="s">
        <v>19</v>
      </c>
      <c r="L129" s="39"/>
      <c r="M129" s="185" t="s">
        <v>19</v>
      </c>
      <c r="N129" s="186" t="s">
        <v>44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241</v>
      </c>
      <c r="AT129" s="189" t="s">
        <v>154</v>
      </c>
      <c r="AU129" s="189" t="s">
        <v>84</v>
      </c>
      <c r="AY129" s="17" t="s">
        <v>152</v>
      </c>
      <c r="BE129" s="190">
        <f>IF(N129="základní",J129,0)</f>
        <v>828.8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77</v>
      </c>
      <c r="BK129" s="190">
        <f>ROUND(I129*H129,2)</f>
        <v>828.8</v>
      </c>
      <c r="BL129" s="17" t="s">
        <v>241</v>
      </c>
      <c r="BM129" s="189" t="s">
        <v>395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706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84</v>
      </c>
    </row>
    <row r="131" spans="1:65" s="1" customFormat="1" ht="16.5" customHeight="1" x14ac:dyDescent="0.2">
      <c r="A131" s="34"/>
      <c r="B131" s="35"/>
      <c r="C131" s="178" t="s">
        <v>216</v>
      </c>
      <c r="D131" s="178" t="s">
        <v>154</v>
      </c>
      <c r="E131" s="179" t="s">
        <v>707</v>
      </c>
      <c r="F131" s="180" t="s">
        <v>708</v>
      </c>
      <c r="G131" s="181" t="s">
        <v>254</v>
      </c>
      <c r="H131" s="182">
        <v>3</v>
      </c>
      <c r="I131" s="183">
        <v>944</v>
      </c>
      <c r="J131" s="184">
        <f>ROUND(I131*H131,2)</f>
        <v>2832</v>
      </c>
      <c r="K131" s="180" t="s">
        <v>19</v>
      </c>
      <c r="L131" s="39"/>
      <c r="M131" s="185" t="s">
        <v>19</v>
      </c>
      <c r="N131" s="186" t="s">
        <v>44</v>
      </c>
      <c r="O131" s="64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241</v>
      </c>
      <c r="AT131" s="189" t="s">
        <v>154</v>
      </c>
      <c r="AU131" s="189" t="s">
        <v>84</v>
      </c>
      <c r="AY131" s="17" t="s">
        <v>152</v>
      </c>
      <c r="BE131" s="190">
        <f>IF(N131="základní",J131,0)</f>
        <v>2832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77</v>
      </c>
      <c r="BK131" s="190">
        <f>ROUND(I131*H131,2)</f>
        <v>2832</v>
      </c>
      <c r="BL131" s="17" t="s">
        <v>241</v>
      </c>
      <c r="BM131" s="189" t="s">
        <v>644</v>
      </c>
    </row>
    <row r="132" spans="1:65" s="1" customFormat="1" ht="11.25" x14ac:dyDescent="0.2">
      <c r="A132" s="34"/>
      <c r="B132" s="35"/>
      <c r="C132" s="36"/>
      <c r="D132" s="191" t="s">
        <v>160</v>
      </c>
      <c r="E132" s="36"/>
      <c r="F132" s="192" t="s">
        <v>708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84</v>
      </c>
    </row>
    <row r="133" spans="1:65" s="1" customFormat="1" ht="16.5" customHeight="1" x14ac:dyDescent="0.2">
      <c r="A133" s="34"/>
      <c r="B133" s="35"/>
      <c r="C133" s="178" t="s">
        <v>222</v>
      </c>
      <c r="D133" s="178" t="s">
        <v>154</v>
      </c>
      <c r="E133" s="179" t="s">
        <v>709</v>
      </c>
      <c r="F133" s="180" t="s">
        <v>710</v>
      </c>
      <c r="G133" s="181" t="s">
        <v>157</v>
      </c>
      <c r="H133" s="182">
        <v>69.025000000000006</v>
      </c>
      <c r="I133" s="183">
        <v>542.79999999999995</v>
      </c>
      <c r="J133" s="184">
        <f>ROUND(I133*H133,2)</f>
        <v>37466.769999999997</v>
      </c>
      <c r="K133" s="180" t="s">
        <v>19</v>
      </c>
      <c r="L133" s="39"/>
      <c r="M133" s="185" t="s">
        <v>19</v>
      </c>
      <c r="N133" s="186" t="s">
        <v>44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241</v>
      </c>
      <c r="AT133" s="189" t="s">
        <v>154</v>
      </c>
      <c r="AU133" s="189" t="s">
        <v>84</v>
      </c>
      <c r="AY133" s="17" t="s">
        <v>152</v>
      </c>
      <c r="BE133" s="190">
        <f>IF(N133="základní",J133,0)</f>
        <v>37466.769999999997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77</v>
      </c>
      <c r="BK133" s="190">
        <f>ROUND(I133*H133,2)</f>
        <v>37466.769999999997</v>
      </c>
      <c r="BL133" s="17" t="s">
        <v>241</v>
      </c>
      <c r="BM133" s="189" t="s">
        <v>401</v>
      </c>
    </row>
    <row r="134" spans="1:65" s="1" customFormat="1" ht="11.25" x14ac:dyDescent="0.2">
      <c r="A134" s="34"/>
      <c r="B134" s="35"/>
      <c r="C134" s="36"/>
      <c r="D134" s="191" t="s">
        <v>160</v>
      </c>
      <c r="E134" s="36"/>
      <c r="F134" s="192" t="s">
        <v>710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84</v>
      </c>
    </row>
    <row r="135" spans="1:65" s="12" customFormat="1" ht="11.25" x14ac:dyDescent="0.2">
      <c r="B135" s="198"/>
      <c r="C135" s="199"/>
      <c r="D135" s="191" t="s">
        <v>164</v>
      </c>
      <c r="E135" s="200" t="s">
        <v>19</v>
      </c>
      <c r="F135" s="201" t="s">
        <v>711</v>
      </c>
      <c r="G135" s="199"/>
      <c r="H135" s="202">
        <v>69.025000000000006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164</v>
      </c>
      <c r="AU135" s="208" t="s">
        <v>84</v>
      </c>
      <c r="AV135" s="12" t="s">
        <v>84</v>
      </c>
      <c r="AW135" s="12" t="s">
        <v>35</v>
      </c>
      <c r="AX135" s="12" t="s">
        <v>73</v>
      </c>
      <c r="AY135" s="208" t="s">
        <v>152</v>
      </c>
    </row>
    <row r="136" spans="1:65" s="13" customFormat="1" ht="11.25" x14ac:dyDescent="0.2">
      <c r="B136" s="219"/>
      <c r="C136" s="220"/>
      <c r="D136" s="191" t="s">
        <v>164</v>
      </c>
      <c r="E136" s="221" t="s">
        <v>19</v>
      </c>
      <c r="F136" s="222" t="s">
        <v>321</v>
      </c>
      <c r="G136" s="220"/>
      <c r="H136" s="223">
        <v>69.025000000000006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164</v>
      </c>
      <c r="AU136" s="229" t="s">
        <v>84</v>
      </c>
      <c r="AV136" s="13" t="s">
        <v>91</v>
      </c>
      <c r="AW136" s="13" t="s">
        <v>35</v>
      </c>
      <c r="AX136" s="13" t="s">
        <v>77</v>
      </c>
      <c r="AY136" s="229" t="s">
        <v>152</v>
      </c>
    </row>
    <row r="137" spans="1:65" s="1" customFormat="1" ht="16.5" customHeight="1" x14ac:dyDescent="0.2">
      <c r="A137" s="34"/>
      <c r="B137" s="35"/>
      <c r="C137" s="209" t="s">
        <v>228</v>
      </c>
      <c r="D137" s="209" t="s">
        <v>259</v>
      </c>
      <c r="E137" s="210" t="s">
        <v>712</v>
      </c>
      <c r="F137" s="211" t="s">
        <v>713</v>
      </c>
      <c r="G137" s="212" t="s">
        <v>157</v>
      </c>
      <c r="H137" s="213">
        <v>72.475999999999999</v>
      </c>
      <c r="I137" s="214">
        <v>295</v>
      </c>
      <c r="J137" s="215">
        <f>ROUND(I137*H137,2)</f>
        <v>21380.42</v>
      </c>
      <c r="K137" s="211" t="s">
        <v>19</v>
      </c>
      <c r="L137" s="216"/>
      <c r="M137" s="217" t="s">
        <v>19</v>
      </c>
      <c r="N137" s="218" t="s">
        <v>44</v>
      </c>
      <c r="O137" s="64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262</v>
      </c>
      <c r="AT137" s="189" t="s">
        <v>259</v>
      </c>
      <c r="AU137" s="189" t="s">
        <v>84</v>
      </c>
      <c r="AY137" s="17" t="s">
        <v>152</v>
      </c>
      <c r="BE137" s="190">
        <f>IF(N137="základní",J137,0)</f>
        <v>21380.42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77</v>
      </c>
      <c r="BK137" s="190">
        <f>ROUND(I137*H137,2)</f>
        <v>21380.42</v>
      </c>
      <c r="BL137" s="17" t="s">
        <v>241</v>
      </c>
      <c r="BM137" s="189" t="s">
        <v>414</v>
      </c>
    </row>
    <row r="138" spans="1:65" s="1" customFormat="1" ht="11.25" x14ac:dyDescent="0.2">
      <c r="A138" s="34"/>
      <c r="B138" s="35"/>
      <c r="C138" s="36"/>
      <c r="D138" s="191" t="s">
        <v>160</v>
      </c>
      <c r="E138" s="36"/>
      <c r="F138" s="192" t="s">
        <v>713</v>
      </c>
      <c r="G138" s="36"/>
      <c r="H138" s="36"/>
      <c r="I138" s="193"/>
      <c r="J138" s="36"/>
      <c r="K138" s="36"/>
      <c r="L138" s="39"/>
      <c r="M138" s="194"/>
      <c r="N138" s="19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160</v>
      </c>
      <c r="AU138" s="17" t="s">
        <v>84</v>
      </c>
    </row>
    <row r="139" spans="1:65" s="1" customFormat="1" ht="16.5" customHeight="1" x14ac:dyDescent="0.2">
      <c r="A139" s="34"/>
      <c r="B139" s="35"/>
      <c r="C139" s="178" t="s">
        <v>8</v>
      </c>
      <c r="D139" s="178" t="s">
        <v>154</v>
      </c>
      <c r="E139" s="179" t="s">
        <v>426</v>
      </c>
      <c r="F139" s="180" t="s">
        <v>427</v>
      </c>
      <c r="G139" s="181" t="s">
        <v>206</v>
      </c>
      <c r="H139" s="182">
        <v>2.492</v>
      </c>
      <c r="I139" s="183">
        <v>1028.96</v>
      </c>
      <c r="J139" s="184">
        <f>ROUND(I139*H139,2)</f>
        <v>2564.17</v>
      </c>
      <c r="K139" s="180" t="s">
        <v>19</v>
      </c>
      <c r="L139" s="39"/>
      <c r="M139" s="185" t="s">
        <v>19</v>
      </c>
      <c r="N139" s="186" t="s">
        <v>44</v>
      </c>
      <c r="O139" s="64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241</v>
      </c>
      <c r="AT139" s="189" t="s">
        <v>154</v>
      </c>
      <c r="AU139" s="189" t="s">
        <v>84</v>
      </c>
      <c r="AY139" s="17" t="s">
        <v>152</v>
      </c>
      <c r="BE139" s="190">
        <f>IF(N139="základní",J139,0)</f>
        <v>2564.17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77</v>
      </c>
      <c r="BK139" s="190">
        <f>ROUND(I139*H139,2)</f>
        <v>2564.17</v>
      </c>
      <c r="BL139" s="17" t="s">
        <v>241</v>
      </c>
      <c r="BM139" s="189" t="s">
        <v>425</v>
      </c>
    </row>
    <row r="140" spans="1:65" s="1" customFormat="1" ht="11.25" x14ac:dyDescent="0.2">
      <c r="A140" s="34"/>
      <c r="B140" s="35"/>
      <c r="C140" s="36"/>
      <c r="D140" s="191" t="s">
        <v>160</v>
      </c>
      <c r="E140" s="36"/>
      <c r="F140" s="192" t="s">
        <v>427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84</v>
      </c>
    </row>
    <row r="141" spans="1:65" s="11" customFormat="1" ht="22.9" customHeight="1" x14ac:dyDescent="0.2">
      <c r="B141" s="162"/>
      <c r="C141" s="163"/>
      <c r="D141" s="164" t="s">
        <v>72</v>
      </c>
      <c r="E141" s="176" t="s">
        <v>437</v>
      </c>
      <c r="F141" s="176" t="s">
        <v>438</v>
      </c>
      <c r="G141" s="163"/>
      <c r="H141" s="163"/>
      <c r="I141" s="166"/>
      <c r="J141" s="177">
        <f>BK141</f>
        <v>30754.050000000003</v>
      </c>
      <c r="K141" s="163"/>
      <c r="L141" s="168"/>
      <c r="M141" s="169"/>
      <c r="N141" s="170"/>
      <c r="O141" s="170"/>
      <c r="P141" s="171">
        <f>SUM(P142:P153)</f>
        <v>0</v>
      </c>
      <c r="Q141" s="170"/>
      <c r="R141" s="171">
        <f>SUM(R142:R153)</f>
        <v>0</v>
      </c>
      <c r="S141" s="170"/>
      <c r="T141" s="172">
        <f>SUM(T142:T153)</f>
        <v>0</v>
      </c>
      <c r="AR141" s="173" t="s">
        <v>84</v>
      </c>
      <c r="AT141" s="174" t="s">
        <v>72</v>
      </c>
      <c r="AU141" s="174" t="s">
        <v>77</v>
      </c>
      <c r="AY141" s="173" t="s">
        <v>152</v>
      </c>
      <c r="BK141" s="175">
        <f>SUM(BK142:BK153)</f>
        <v>30754.050000000003</v>
      </c>
    </row>
    <row r="142" spans="1:65" s="1" customFormat="1" ht="16.5" customHeight="1" x14ac:dyDescent="0.2">
      <c r="A142" s="34"/>
      <c r="B142" s="35"/>
      <c r="C142" s="178" t="s">
        <v>241</v>
      </c>
      <c r="D142" s="178" t="s">
        <v>154</v>
      </c>
      <c r="E142" s="179" t="s">
        <v>714</v>
      </c>
      <c r="F142" s="180" t="s">
        <v>715</v>
      </c>
      <c r="G142" s="181" t="s">
        <v>254</v>
      </c>
      <c r="H142" s="182">
        <v>3</v>
      </c>
      <c r="I142" s="183">
        <v>739.86</v>
      </c>
      <c r="J142" s="184">
        <f>ROUND(I142*H142,2)</f>
        <v>2219.58</v>
      </c>
      <c r="K142" s="180" t="s">
        <v>19</v>
      </c>
      <c r="L142" s="39"/>
      <c r="M142" s="185" t="s">
        <v>19</v>
      </c>
      <c r="N142" s="186" t="s">
        <v>44</v>
      </c>
      <c r="O142" s="64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241</v>
      </c>
      <c r="AT142" s="189" t="s">
        <v>154</v>
      </c>
      <c r="AU142" s="189" t="s">
        <v>84</v>
      </c>
      <c r="AY142" s="17" t="s">
        <v>152</v>
      </c>
      <c r="BE142" s="190">
        <f>IF(N142="základní",J142,0)</f>
        <v>2219.58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77</v>
      </c>
      <c r="BK142" s="190">
        <f>ROUND(I142*H142,2)</f>
        <v>2219.58</v>
      </c>
      <c r="BL142" s="17" t="s">
        <v>241</v>
      </c>
      <c r="BM142" s="189" t="s">
        <v>262</v>
      </c>
    </row>
    <row r="143" spans="1:65" s="1" customFormat="1" ht="11.25" x14ac:dyDescent="0.2">
      <c r="A143" s="34"/>
      <c r="B143" s="35"/>
      <c r="C143" s="36"/>
      <c r="D143" s="191" t="s">
        <v>160</v>
      </c>
      <c r="E143" s="36"/>
      <c r="F143" s="192" t="s">
        <v>715</v>
      </c>
      <c r="G143" s="36"/>
      <c r="H143" s="36"/>
      <c r="I143" s="193"/>
      <c r="J143" s="36"/>
      <c r="K143" s="36"/>
      <c r="L143" s="39"/>
      <c r="M143" s="194"/>
      <c r="N143" s="19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160</v>
      </c>
      <c r="AU143" s="17" t="s">
        <v>84</v>
      </c>
    </row>
    <row r="144" spans="1:65" s="1" customFormat="1" ht="24.2" customHeight="1" x14ac:dyDescent="0.2">
      <c r="A144" s="34"/>
      <c r="B144" s="35"/>
      <c r="C144" s="209" t="s">
        <v>251</v>
      </c>
      <c r="D144" s="209" t="s">
        <v>259</v>
      </c>
      <c r="E144" s="210" t="s">
        <v>716</v>
      </c>
      <c r="F144" s="211" t="s">
        <v>717</v>
      </c>
      <c r="G144" s="212" t="s">
        <v>254</v>
      </c>
      <c r="H144" s="213">
        <v>3</v>
      </c>
      <c r="I144" s="214">
        <v>3540</v>
      </c>
      <c r="J144" s="215">
        <f>ROUND(I144*H144,2)</f>
        <v>10620</v>
      </c>
      <c r="K144" s="211" t="s">
        <v>19</v>
      </c>
      <c r="L144" s="216"/>
      <c r="M144" s="217" t="s">
        <v>19</v>
      </c>
      <c r="N144" s="218" t="s">
        <v>44</v>
      </c>
      <c r="O144" s="64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262</v>
      </c>
      <c r="AT144" s="189" t="s">
        <v>259</v>
      </c>
      <c r="AU144" s="189" t="s">
        <v>84</v>
      </c>
      <c r="AY144" s="17" t="s">
        <v>152</v>
      </c>
      <c r="BE144" s="190">
        <f>IF(N144="základní",J144,0)</f>
        <v>10620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77</v>
      </c>
      <c r="BK144" s="190">
        <f>ROUND(I144*H144,2)</f>
        <v>10620</v>
      </c>
      <c r="BL144" s="17" t="s">
        <v>241</v>
      </c>
      <c r="BM144" s="189" t="s">
        <v>451</v>
      </c>
    </row>
    <row r="145" spans="1:65" s="1" customFormat="1" ht="11.25" x14ac:dyDescent="0.2">
      <c r="A145" s="34"/>
      <c r="B145" s="35"/>
      <c r="C145" s="36"/>
      <c r="D145" s="191" t="s">
        <v>160</v>
      </c>
      <c r="E145" s="36"/>
      <c r="F145" s="192" t="s">
        <v>717</v>
      </c>
      <c r="G145" s="36"/>
      <c r="H145" s="36"/>
      <c r="I145" s="193"/>
      <c r="J145" s="36"/>
      <c r="K145" s="36"/>
      <c r="L145" s="39"/>
      <c r="M145" s="194"/>
      <c r="N145" s="195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160</v>
      </c>
      <c r="AU145" s="17" t="s">
        <v>84</v>
      </c>
    </row>
    <row r="146" spans="1:65" s="1" customFormat="1" ht="16.5" customHeight="1" x14ac:dyDescent="0.2">
      <c r="A146" s="34"/>
      <c r="B146" s="35"/>
      <c r="C146" s="178" t="s">
        <v>258</v>
      </c>
      <c r="D146" s="178" t="s">
        <v>154</v>
      </c>
      <c r="E146" s="179" t="s">
        <v>718</v>
      </c>
      <c r="F146" s="180" t="s">
        <v>719</v>
      </c>
      <c r="G146" s="181" t="s">
        <v>254</v>
      </c>
      <c r="H146" s="182">
        <v>3</v>
      </c>
      <c r="I146" s="183">
        <v>1416</v>
      </c>
      <c r="J146" s="184">
        <f>ROUND(I146*H146,2)</f>
        <v>4248</v>
      </c>
      <c r="K146" s="180" t="s">
        <v>19</v>
      </c>
      <c r="L146" s="39"/>
      <c r="M146" s="185" t="s">
        <v>19</v>
      </c>
      <c r="N146" s="186" t="s">
        <v>44</v>
      </c>
      <c r="O146" s="64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241</v>
      </c>
      <c r="AT146" s="189" t="s">
        <v>154</v>
      </c>
      <c r="AU146" s="189" t="s">
        <v>84</v>
      </c>
      <c r="AY146" s="17" t="s">
        <v>152</v>
      </c>
      <c r="BE146" s="190">
        <f>IF(N146="základní",J146,0)</f>
        <v>4248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77</v>
      </c>
      <c r="BK146" s="190">
        <f>ROUND(I146*H146,2)</f>
        <v>4248</v>
      </c>
      <c r="BL146" s="17" t="s">
        <v>241</v>
      </c>
      <c r="BM146" s="189" t="s">
        <v>456</v>
      </c>
    </row>
    <row r="147" spans="1:65" s="1" customFormat="1" ht="11.25" x14ac:dyDescent="0.2">
      <c r="A147" s="34"/>
      <c r="B147" s="35"/>
      <c r="C147" s="36"/>
      <c r="D147" s="191" t="s">
        <v>160</v>
      </c>
      <c r="E147" s="36"/>
      <c r="F147" s="192" t="s">
        <v>719</v>
      </c>
      <c r="G147" s="36"/>
      <c r="H147" s="36"/>
      <c r="I147" s="193"/>
      <c r="J147" s="36"/>
      <c r="K147" s="36"/>
      <c r="L147" s="39"/>
      <c r="M147" s="194"/>
      <c r="N147" s="19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160</v>
      </c>
      <c r="AU147" s="17" t="s">
        <v>84</v>
      </c>
    </row>
    <row r="148" spans="1:65" s="1" customFormat="1" ht="21.75" customHeight="1" x14ac:dyDescent="0.2">
      <c r="A148" s="34"/>
      <c r="B148" s="35"/>
      <c r="C148" s="209" t="s">
        <v>265</v>
      </c>
      <c r="D148" s="209" t="s">
        <v>259</v>
      </c>
      <c r="E148" s="210" t="s">
        <v>720</v>
      </c>
      <c r="F148" s="211" t="s">
        <v>721</v>
      </c>
      <c r="G148" s="212" t="s">
        <v>254</v>
      </c>
      <c r="H148" s="213">
        <v>3</v>
      </c>
      <c r="I148" s="214">
        <v>4130</v>
      </c>
      <c r="J148" s="215">
        <f>ROUND(I148*H148,2)</f>
        <v>12390</v>
      </c>
      <c r="K148" s="211" t="s">
        <v>19</v>
      </c>
      <c r="L148" s="216"/>
      <c r="M148" s="217" t="s">
        <v>19</v>
      </c>
      <c r="N148" s="218" t="s">
        <v>44</v>
      </c>
      <c r="O148" s="64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262</v>
      </c>
      <c r="AT148" s="189" t="s">
        <v>259</v>
      </c>
      <c r="AU148" s="189" t="s">
        <v>84</v>
      </c>
      <c r="AY148" s="17" t="s">
        <v>152</v>
      </c>
      <c r="BE148" s="190">
        <f>IF(N148="základní",J148,0)</f>
        <v>12390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77</v>
      </c>
      <c r="BK148" s="190">
        <f>ROUND(I148*H148,2)</f>
        <v>12390</v>
      </c>
      <c r="BL148" s="17" t="s">
        <v>241</v>
      </c>
      <c r="BM148" s="189" t="s">
        <v>468</v>
      </c>
    </row>
    <row r="149" spans="1:65" s="1" customFormat="1" ht="11.25" x14ac:dyDescent="0.2">
      <c r="A149" s="34"/>
      <c r="B149" s="35"/>
      <c r="C149" s="36"/>
      <c r="D149" s="191" t="s">
        <v>160</v>
      </c>
      <c r="E149" s="36"/>
      <c r="F149" s="192" t="s">
        <v>721</v>
      </c>
      <c r="G149" s="36"/>
      <c r="H149" s="36"/>
      <c r="I149" s="193"/>
      <c r="J149" s="36"/>
      <c r="K149" s="36"/>
      <c r="L149" s="39"/>
      <c r="M149" s="194"/>
      <c r="N149" s="19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160</v>
      </c>
      <c r="AU149" s="17" t="s">
        <v>84</v>
      </c>
    </row>
    <row r="150" spans="1:65" s="1" customFormat="1" ht="16.5" customHeight="1" x14ac:dyDescent="0.2">
      <c r="A150" s="34"/>
      <c r="B150" s="35"/>
      <c r="C150" s="178" t="s">
        <v>271</v>
      </c>
      <c r="D150" s="178" t="s">
        <v>154</v>
      </c>
      <c r="E150" s="179" t="s">
        <v>722</v>
      </c>
      <c r="F150" s="180" t="s">
        <v>723</v>
      </c>
      <c r="G150" s="181" t="s">
        <v>254</v>
      </c>
      <c r="H150" s="182">
        <v>2</v>
      </c>
      <c r="I150" s="183">
        <v>590</v>
      </c>
      <c r="J150" s="184">
        <f>ROUND(I150*H150,2)</f>
        <v>1180</v>
      </c>
      <c r="K150" s="180" t="s">
        <v>19</v>
      </c>
      <c r="L150" s="39"/>
      <c r="M150" s="185" t="s">
        <v>19</v>
      </c>
      <c r="N150" s="186" t="s">
        <v>44</v>
      </c>
      <c r="O150" s="64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241</v>
      </c>
      <c r="AT150" s="189" t="s">
        <v>154</v>
      </c>
      <c r="AU150" s="189" t="s">
        <v>84</v>
      </c>
      <c r="AY150" s="17" t="s">
        <v>152</v>
      </c>
      <c r="BE150" s="190">
        <f>IF(N150="základní",J150,0)</f>
        <v>1180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77</v>
      </c>
      <c r="BK150" s="190">
        <f>ROUND(I150*H150,2)</f>
        <v>1180</v>
      </c>
      <c r="BL150" s="17" t="s">
        <v>241</v>
      </c>
      <c r="BM150" s="189" t="s">
        <v>284</v>
      </c>
    </row>
    <row r="151" spans="1:65" s="1" customFormat="1" ht="11.25" x14ac:dyDescent="0.2">
      <c r="A151" s="34"/>
      <c r="B151" s="35"/>
      <c r="C151" s="36"/>
      <c r="D151" s="191" t="s">
        <v>160</v>
      </c>
      <c r="E151" s="36"/>
      <c r="F151" s="192" t="s">
        <v>723</v>
      </c>
      <c r="G151" s="36"/>
      <c r="H151" s="36"/>
      <c r="I151" s="193"/>
      <c r="J151" s="36"/>
      <c r="K151" s="36"/>
      <c r="L151" s="39"/>
      <c r="M151" s="194"/>
      <c r="N151" s="195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160</v>
      </c>
      <c r="AU151" s="17" t="s">
        <v>84</v>
      </c>
    </row>
    <row r="152" spans="1:65" s="1" customFormat="1" ht="16.5" customHeight="1" x14ac:dyDescent="0.2">
      <c r="A152" s="34"/>
      <c r="B152" s="35"/>
      <c r="C152" s="178" t="s">
        <v>7</v>
      </c>
      <c r="D152" s="178" t="s">
        <v>154</v>
      </c>
      <c r="E152" s="179" t="s">
        <v>474</v>
      </c>
      <c r="F152" s="180" t="s">
        <v>724</v>
      </c>
      <c r="G152" s="181" t="s">
        <v>206</v>
      </c>
      <c r="H152" s="182">
        <v>0.108</v>
      </c>
      <c r="I152" s="183">
        <v>893.26</v>
      </c>
      <c r="J152" s="184">
        <f>ROUND(I152*H152,2)</f>
        <v>96.47</v>
      </c>
      <c r="K152" s="180" t="s">
        <v>19</v>
      </c>
      <c r="L152" s="39"/>
      <c r="M152" s="185" t="s">
        <v>19</v>
      </c>
      <c r="N152" s="186" t="s">
        <v>44</v>
      </c>
      <c r="O152" s="64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241</v>
      </c>
      <c r="AT152" s="189" t="s">
        <v>154</v>
      </c>
      <c r="AU152" s="189" t="s">
        <v>84</v>
      </c>
      <c r="AY152" s="17" t="s">
        <v>152</v>
      </c>
      <c r="BE152" s="190">
        <f>IF(N152="základní",J152,0)</f>
        <v>96.47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77</v>
      </c>
      <c r="BK152" s="190">
        <f>ROUND(I152*H152,2)</f>
        <v>96.47</v>
      </c>
      <c r="BL152" s="17" t="s">
        <v>241</v>
      </c>
      <c r="BM152" s="189" t="s">
        <v>296</v>
      </c>
    </row>
    <row r="153" spans="1:65" s="1" customFormat="1" ht="11.25" x14ac:dyDescent="0.2">
      <c r="A153" s="34"/>
      <c r="B153" s="35"/>
      <c r="C153" s="36"/>
      <c r="D153" s="191" t="s">
        <v>160</v>
      </c>
      <c r="E153" s="36"/>
      <c r="F153" s="192" t="s">
        <v>724</v>
      </c>
      <c r="G153" s="36"/>
      <c r="H153" s="36"/>
      <c r="I153" s="193"/>
      <c r="J153" s="36"/>
      <c r="K153" s="36"/>
      <c r="L153" s="39"/>
      <c r="M153" s="194"/>
      <c r="N153" s="195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160</v>
      </c>
      <c r="AU153" s="17" t="s">
        <v>84</v>
      </c>
    </row>
    <row r="154" spans="1:65" s="11" customFormat="1" ht="22.9" customHeight="1" x14ac:dyDescent="0.2">
      <c r="B154" s="162"/>
      <c r="C154" s="163"/>
      <c r="D154" s="164" t="s">
        <v>72</v>
      </c>
      <c r="E154" s="176" t="s">
        <v>725</v>
      </c>
      <c r="F154" s="176" t="s">
        <v>726</v>
      </c>
      <c r="G154" s="163"/>
      <c r="H154" s="163"/>
      <c r="I154" s="166"/>
      <c r="J154" s="177">
        <f>BK154</f>
        <v>141228.08000000002</v>
      </c>
      <c r="K154" s="163"/>
      <c r="L154" s="168"/>
      <c r="M154" s="169"/>
      <c r="N154" s="170"/>
      <c r="O154" s="170"/>
      <c r="P154" s="171">
        <f>SUM(P155:P178)</f>
        <v>0</v>
      </c>
      <c r="Q154" s="170"/>
      <c r="R154" s="171">
        <f>SUM(R155:R178)</f>
        <v>0</v>
      </c>
      <c r="S154" s="170"/>
      <c r="T154" s="172">
        <f>SUM(T155:T178)</f>
        <v>0</v>
      </c>
      <c r="AR154" s="173" t="s">
        <v>84</v>
      </c>
      <c r="AT154" s="174" t="s">
        <v>72</v>
      </c>
      <c r="AU154" s="174" t="s">
        <v>77</v>
      </c>
      <c r="AY154" s="173" t="s">
        <v>152</v>
      </c>
      <c r="BK154" s="175">
        <f>SUM(BK155:BK178)</f>
        <v>141228.08000000002</v>
      </c>
    </row>
    <row r="155" spans="1:65" s="1" customFormat="1" ht="16.5" customHeight="1" x14ac:dyDescent="0.2">
      <c r="A155" s="34"/>
      <c r="B155" s="35"/>
      <c r="C155" s="178" t="s">
        <v>395</v>
      </c>
      <c r="D155" s="178" t="s">
        <v>154</v>
      </c>
      <c r="E155" s="179" t="s">
        <v>727</v>
      </c>
      <c r="F155" s="180" t="s">
        <v>728</v>
      </c>
      <c r="G155" s="181" t="s">
        <v>157</v>
      </c>
      <c r="H155" s="182">
        <v>69.025000000000006</v>
      </c>
      <c r="I155" s="183">
        <v>11.8</v>
      </c>
      <c r="J155" s="184">
        <f>ROUND(I155*H155,2)</f>
        <v>814.5</v>
      </c>
      <c r="K155" s="180" t="s">
        <v>19</v>
      </c>
      <c r="L155" s="39"/>
      <c r="M155" s="185" t="s">
        <v>19</v>
      </c>
      <c r="N155" s="186" t="s">
        <v>44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241</v>
      </c>
      <c r="AT155" s="189" t="s">
        <v>154</v>
      </c>
      <c r="AU155" s="189" t="s">
        <v>84</v>
      </c>
      <c r="AY155" s="17" t="s">
        <v>152</v>
      </c>
      <c r="BE155" s="190">
        <f>IF(N155="základní",J155,0)</f>
        <v>814.5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77</v>
      </c>
      <c r="BK155" s="190">
        <f>ROUND(I155*H155,2)</f>
        <v>814.5</v>
      </c>
      <c r="BL155" s="17" t="s">
        <v>241</v>
      </c>
      <c r="BM155" s="189" t="s">
        <v>308</v>
      </c>
    </row>
    <row r="156" spans="1:65" s="1" customFormat="1" ht="11.25" x14ac:dyDescent="0.2">
      <c r="A156" s="34"/>
      <c r="B156" s="35"/>
      <c r="C156" s="36"/>
      <c r="D156" s="191" t="s">
        <v>160</v>
      </c>
      <c r="E156" s="36"/>
      <c r="F156" s="192" t="s">
        <v>728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84</v>
      </c>
    </row>
    <row r="157" spans="1:65" s="12" customFormat="1" ht="11.25" x14ac:dyDescent="0.2">
      <c r="B157" s="198"/>
      <c r="C157" s="199"/>
      <c r="D157" s="191" t="s">
        <v>164</v>
      </c>
      <c r="E157" s="200" t="s">
        <v>19</v>
      </c>
      <c r="F157" s="201" t="s">
        <v>729</v>
      </c>
      <c r="G157" s="199"/>
      <c r="H157" s="202">
        <v>69.025000000000006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164</v>
      </c>
      <c r="AU157" s="208" t="s">
        <v>84</v>
      </c>
      <c r="AV157" s="12" t="s">
        <v>84</v>
      </c>
      <c r="AW157" s="12" t="s">
        <v>35</v>
      </c>
      <c r="AX157" s="12" t="s">
        <v>73</v>
      </c>
      <c r="AY157" s="208" t="s">
        <v>152</v>
      </c>
    </row>
    <row r="158" spans="1:65" s="13" customFormat="1" ht="11.25" x14ac:dyDescent="0.2">
      <c r="B158" s="219"/>
      <c r="C158" s="220"/>
      <c r="D158" s="191" t="s">
        <v>164</v>
      </c>
      <c r="E158" s="221" t="s">
        <v>19</v>
      </c>
      <c r="F158" s="222" t="s">
        <v>321</v>
      </c>
      <c r="G158" s="220"/>
      <c r="H158" s="223">
        <v>69.025000000000006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164</v>
      </c>
      <c r="AU158" s="229" t="s">
        <v>84</v>
      </c>
      <c r="AV158" s="13" t="s">
        <v>91</v>
      </c>
      <c r="AW158" s="13" t="s">
        <v>35</v>
      </c>
      <c r="AX158" s="13" t="s">
        <v>77</v>
      </c>
      <c r="AY158" s="229" t="s">
        <v>152</v>
      </c>
    </row>
    <row r="159" spans="1:65" s="1" customFormat="1" ht="16.5" customHeight="1" x14ac:dyDescent="0.2">
      <c r="A159" s="34"/>
      <c r="B159" s="35"/>
      <c r="C159" s="178" t="s">
        <v>397</v>
      </c>
      <c r="D159" s="178" t="s">
        <v>154</v>
      </c>
      <c r="E159" s="179" t="s">
        <v>730</v>
      </c>
      <c r="F159" s="180" t="s">
        <v>731</v>
      </c>
      <c r="G159" s="181" t="s">
        <v>157</v>
      </c>
      <c r="H159" s="182">
        <v>69.025000000000006</v>
      </c>
      <c r="I159" s="183">
        <v>11.8</v>
      </c>
      <c r="J159" s="184">
        <f>ROUND(I159*H159,2)</f>
        <v>814.5</v>
      </c>
      <c r="K159" s="180" t="s">
        <v>19</v>
      </c>
      <c r="L159" s="39"/>
      <c r="M159" s="185" t="s">
        <v>19</v>
      </c>
      <c r="N159" s="186" t="s">
        <v>44</v>
      </c>
      <c r="O159" s="64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241</v>
      </c>
      <c r="AT159" s="189" t="s">
        <v>154</v>
      </c>
      <c r="AU159" s="189" t="s">
        <v>84</v>
      </c>
      <c r="AY159" s="17" t="s">
        <v>152</v>
      </c>
      <c r="BE159" s="190">
        <f>IF(N159="základní",J159,0)</f>
        <v>814.5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77</v>
      </c>
      <c r="BK159" s="190">
        <f>ROUND(I159*H159,2)</f>
        <v>814.5</v>
      </c>
      <c r="BL159" s="17" t="s">
        <v>241</v>
      </c>
      <c r="BM159" s="189" t="s">
        <v>322</v>
      </c>
    </row>
    <row r="160" spans="1:65" s="1" customFormat="1" ht="11.25" x14ac:dyDescent="0.2">
      <c r="A160" s="34"/>
      <c r="B160" s="35"/>
      <c r="C160" s="36"/>
      <c r="D160" s="191" t="s">
        <v>160</v>
      </c>
      <c r="E160" s="36"/>
      <c r="F160" s="192" t="s">
        <v>731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84</v>
      </c>
    </row>
    <row r="161" spans="1:65" s="1" customFormat="1" ht="16.5" customHeight="1" x14ac:dyDescent="0.2">
      <c r="A161" s="34"/>
      <c r="B161" s="35"/>
      <c r="C161" s="178" t="s">
        <v>644</v>
      </c>
      <c r="D161" s="178" t="s">
        <v>154</v>
      </c>
      <c r="E161" s="179" t="s">
        <v>732</v>
      </c>
      <c r="F161" s="180" t="s">
        <v>733</v>
      </c>
      <c r="G161" s="181" t="s">
        <v>157</v>
      </c>
      <c r="H161" s="182">
        <v>69.025000000000006</v>
      </c>
      <c r="I161" s="183">
        <v>11.8</v>
      </c>
      <c r="J161" s="184">
        <f>ROUND(I161*H161,2)</f>
        <v>814.5</v>
      </c>
      <c r="K161" s="180" t="s">
        <v>19</v>
      </c>
      <c r="L161" s="39"/>
      <c r="M161" s="185" t="s">
        <v>19</v>
      </c>
      <c r="N161" s="186" t="s">
        <v>44</v>
      </c>
      <c r="O161" s="64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241</v>
      </c>
      <c r="AT161" s="189" t="s">
        <v>154</v>
      </c>
      <c r="AU161" s="189" t="s">
        <v>84</v>
      </c>
      <c r="AY161" s="17" t="s">
        <v>152</v>
      </c>
      <c r="BE161" s="190">
        <f>IF(N161="základní",J161,0)</f>
        <v>814.5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77</v>
      </c>
      <c r="BK161" s="190">
        <f>ROUND(I161*H161,2)</f>
        <v>814.5</v>
      </c>
      <c r="BL161" s="17" t="s">
        <v>241</v>
      </c>
      <c r="BM161" s="189" t="s">
        <v>339</v>
      </c>
    </row>
    <row r="162" spans="1:65" s="1" customFormat="1" ht="11.25" x14ac:dyDescent="0.2">
      <c r="A162" s="34"/>
      <c r="B162" s="35"/>
      <c r="C162" s="36"/>
      <c r="D162" s="191" t="s">
        <v>160</v>
      </c>
      <c r="E162" s="36"/>
      <c r="F162" s="192" t="s">
        <v>733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160</v>
      </c>
      <c r="AU162" s="17" t="s">
        <v>84</v>
      </c>
    </row>
    <row r="163" spans="1:65" s="1" customFormat="1" ht="16.5" customHeight="1" x14ac:dyDescent="0.2">
      <c r="A163" s="34"/>
      <c r="B163" s="35"/>
      <c r="C163" s="178" t="s">
        <v>646</v>
      </c>
      <c r="D163" s="178" t="s">
        <v>154</v>
      </c>
      <c r="E163" s="179" t="s">
        <v>734</v>
      </c>
      <c r="F163" s="180" t="s">
        <v>735</v>
      </c>
      <c r="G163" s="181" t="s">
        <v>157</v>
      </c>
      <c r="H163" s="182">
        <v>69.025000000000006</v>
      </c>
      <c r="I163" s="183">
        <v>236</v>
      </c>
      <c r="J163" s="184">
        <f>ROUND(I163*H163,2)</f>
        <v>16289.9</v>
      </c>
      <c r="K163" s="180" t="s">
        <v>19</v>
      </c>
      <c r="L163" s="39"/>
      <c r="M163" s="185" t="s">
        <v>19</v>
      </c>
      <c r="N163" s="186" t="s">
        <v>44</v>
      </c>
      <c r="O163" s="64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241</v>
      </c>
      <c r="AT163" s="189" t="s">
        <v>154</v>
      </c>
      <c r="AU163" s="189" t="s">
        <v>84</v>
      </c>
      <c r="AY163" s="17" t="s">
        <v>152</v>
      </c>
      <c r="BE163" s="190">
        <f>IF(N163="základní",J163,0)</f>
        <v>16289.9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77</v>
      </c>
      <c r="BK163" s="190">
        <f>ROUND(I163*H163,2)</f>
        <v>16289.9</v>
      </c>
      <c r="BL163" s="17" t="s">
        <v>241</v>
      </c>
      <c r="BM163" s="189" t="s">
        <v>520</v>
      </c>
    </row>
    <row r="164" spans="1:65" s="1" customFormat="1" ht="11.25" x14ac:dyDescent="0.2">
      <c r="A164" s="34"/>
      <c r="B164" s="35"/>
      <c r="C164" s="36"/>
      <c r="D164" s="191" t="s">
        <v>160</v>
      </c>
      <c r="E164" s="36"/>
      <c r="F164" s="192" t="s">
        <v>735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160</v>
      </c>
      <c r="AU164" s="17" t="s">
        <v>84</v>
      </c>
    </row>
    <row r="165" spans="1:65" s="1" customFormat="1" ht="16.5" customHeight="1" x14ac:dyDescent="0.2">
      <c r="A165" s="34"/>
      <c r="B165" s="35"/>
      <c r="C165" s="178" t="s">
        <v>401</v>
      </c>
      <c r="D165" s="178" t="s">
        <v>154</v>
      </c>
      <c r="E165" s="179" t="s">
        <v>736</v>
      </c>
      <c r="F165" s="180" t="s">
        <v>737</v>
      </c>
      <c r="G165" s="181" t="s">
        <v>157</v>
      </c>
      <c r="H165" s="182">
        <v>69.025000000000006</v>
      </c>
      <c r="I165" s="183">
        <v>177</v>
      </c>
      <c r="J165" s="184">
        <f>ROUND(I165*H165,2)</f>
        <v>12217.43</v>
      </c>
      <c r="K165" s="180" t="s">
        <v>19</v>
      </c>
      <c r="L165" s="39"/>
      <c r="M165" s="185" t="s">
        <v>19</v>
      </c>
      <c r="N165" s="186" t="s">
        <v>44</v>
      </c>
      <c r="O165" s="64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241</v>
      </c>
      <c r="AT165" s="189" t="s">
        <v>154</v>
      </c>
      <c r="AU165" s="189" t="s">
        <v>84</v>
      </c>
      <c r="AY165" s="17" t="s">
        <v>152</v>
      </c>
      <c r="BE165" s="190">
        <f>IF(N165="základní",J165,0)</f>
        <v>12217.43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77</v>
      </c>
      <c r="BK165" s="190">
        <f>ROUND(I165*H165,2)</f>
        <v>12217.43</v>
      </c>
      <c r="BL165" s="17" t="s">
        <v>241</v>
      </c>
      <c r="BM165" s="189" t="s">
        <v>524</v>
      </c>
    </row>
    <row r="166" spans="1:65" s="1" customFormat="1" ht="11.25" x14ac:dyDescent="0.2">
      <c r="A166" s="34"/>
      <c r="B166" s="35"/>
      <c r="C166" s="36"/>
      <c r="D166" s="191" t="s">
        <v>160</v>
      </c>
      <c r="E166" s="36"/>
      <c r="F166" s="192" t="s">
        <v>737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84</v>
      </c>
    </row>
    <row r="167" spans="1:65" s="1" customFormat="1" ht="24.2" customHeight="1" x14ac:dyDescent="0.2">
      <c r="A167" s="34"/>
      <c r="B167" s="35"/>
      <c r="C167" s="209" t="s">
        <v>408</v>
      </c>
      <c r="D167" s="209" t="s">
        <v>259</v>
      </c>
      <c r="E167" s="210" t="s">
        <v>738</v>
      </c>
      <c r="F167" s="211" t="s">
        <v>739</v>
      </c>
      <c r="G167" s="212" t="s">
        <v>157</v>
      </c>
      <c r="H167" s="213">
        <v>75.927999999999997</v>
      </c>
      <c r="I167" s="214">
        <v>1298</v>
      </c>
      <c r="J167" s="215">
        <f>ROUND(I167*H167,2)</f>
        <v>98554.54</v>
      </c>
      <c r="K167" s="211" t="s">
        <v>19</v>
      </c>
      <c r="L167" s="216"/>
      <c r="M167" s="217" t="s">
        <v>19</v>
      </c>
      <c r="N167" s="218" t="s">
        <v>44</v>
      </c>
      <c r="O167" s="64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262</v>
      </c>
      <c r="AT167" s="189" t="s">
        <v>259</v>
      </c>
      <c r="AU167" s="189" t="s">
        <v>84</v>
      </c>
      <c r="AY167" s="17" t="s">
        <v>152</v>
      </c>
      <c r="BE167" s="190">
        <f>IF(N167="základní",J167,0)</f>
        <v>98554.54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77</v>
      </c>
      <c r="BK167" s="190">
        <f>ROUND(I167*H167,2)</f>
        <v>98554.54</v>
      </c>
      <c r="BL167" s="17" t="s">
        <v>241</v>
      </c>
      <c r="BM167" s="189" t="s">
        <v>531</v>
      </c>
    </row>
    <row r="168" spans="1:65" s="1" customFormat="1" ht="19.5" x14ac:dyDescent="0.2">
      <c r="A168" s="34"/>
      <c r="B168" s="35"/>
      <c r="C168" s="36"/>
      <c r="D168" s="191" t="s">
        <v>160</v>
      </c>
      <c r="E168" s="36"/>
      <c r="F168" s="192" t="s">
        <v>739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160</v>
      </c>
      <c r="AU168" s="17" t="s">
        <v>84</v>
      </c>
    </row>
    <row r="169" spans="1:65" s="1" customFormat="1" ht="16.5" customHeight="1" x14ac:dyDescent="0.2">
      <c r="A169" s="34"/>
      <c r="B169" s="35"/>
      <c r="C169" s="178" t="s">
        <v>414</v>
      </c>
      <c r="D169" s="178" t="s">
        <v>154</v>
      </c>
      <c r="E169" s="179" t="s">
        <v>740</v>
      </c>
      <c r="F169" s="180" t="s">
        <v>741</v>
      </c>
      <c r="G169" s="181" t="s">
        <v>742</v>
      </c>
      <c r="H169" s="182">
        <v>69.45</v>
      </c>
      <c r="I169" s="183">
        <v>35.4</v>
      </c>
      <c r="J169" s="184">
        <f>ROUND(I169*H169,2)</f>
        <v>2458.5300000000002</v>
      </c>
      <c r="K169" s="180" t="s">
        <v>19</v>
      </c>
      <c r="L169" s="39"/>
      <c r="M169" s="185" t="s">
        <v>19</v>
      </c>
      <c r="N169" s="186" t="s">
        <v>44</v>
      </c>
      <c r="O169" s="64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241</v>
      </c>
      <c r="AT169" s="189" t="s">
        <v>154</v>
      </c>
      <c r="AU169" s="189" t="s">
        <v>84</v>
      </c>
      <c r="AY169" s="17" t="s">
        <v>152</v>
      </c>
      <c r="BE169" s="190">
        <f>IF(N169="základní",J169,0)</f>
        <v>2458.5300000000002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77</v>
      </c>
      <c r="BK169" s="190">
        <f>ROUND(I169*H169,2)</f>
        <v>2458.5300000000002</v>
      </c>
      <c r="BL169" s="17" t="s">
        <v>241</v>
      </c>
      <c r="BM169" s="189" t="s">
        <v>540</v>
      </c>
    </row>
    <row r="170" spans="1:65" s="1" customFormat="1" ht="11.25" x14ac:dyDescent="0.2">
      <c r="A170" s="34"/>
      <c r="B170" s="35"/>
      <c r="C170" s="36"/>
      <c r="D170" s="191" t="s">
        <v>160</v>
      </c>
      <c r="E170" s="36"/>
      <c r="F170" s="192" t="s">
        <v>741</v>
      </c>
      <c r="G170" s="36"/>
      <c r="H170" s="36"/>
      <c r="I170" s="193"/>
      <c r="J170" s="36"/>
      <c r="K170" s="36"/>
      <c r="L170" s="39"/>
      <c r="M170" s="194"/>
      <c r="N170" s="195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160</v>
      </c>
      <c r="AU170" s="17" t="s">
        <v>84</v>
      </c>
    </row>
    <row r="171" spans="1:65" s="12" customFormat="1" ht="11.25" x14ac:dyDescent="0.2">
      <c r="B171" s="198"/>
      <c r="C171" s="199"/>
      <c r="D171" s="191" t="s">
        <v>164</v>
      </c>
      <c r="E171" s="200" t="s">
        <v>19</v>
      </c>
      <c r="F171" s="201" t="s">
        <v>743</v>
      </c>
      <c r="G171" s="199"/>
      <c r="H171" s="202">
        <v>69.45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164</v>
      </c>
      <c r="AU171" s="208" t="s">
        <v>84</v>
      </c>
      <c r="AV171" s="12" t="s">
        <v>84</v>
      </c>
      <c r="AW171" s="12" t="s">
        <v>35</v>
      </c>
      <c r="AX171" s="12" t="s">
        <v>73</v>
      </c>
      <c r="AY171" s="208" t="s">
        <v>152</v>
      </c>
    </row>
    <row r="172" spans="1:65" s="13" customFormat="1" ht="11.25" x14ac:dyDescent="0.2">
      <c r="B172" s="219"/>
      <c r="C172" s="220"/>
      <c r="D172" s="191" t="s">
        <v>164</v>
      </c>
      <c r="E172" s="221" t="s">
        <v>19</v>
      </c>
      <c r="F172" s="222" t="s">
        <v>321</v>
      </c>
      <c r="G172" s="220"/>
      <c r="H172" s="223">
        <v>69.45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164</v>
      </c>
      <c r="AU172" s="229" t="s">
        <v>84</v>
      </c>
      <c r="AV172" s="13" t="s">
        <v>91</v>
      </c>
      <c r="AW172" s="13" t="s">
        <v>35</v>
      </c>
      <c r="AX172" s="13" t="s">
        <v>77</v>
      </c>
      <c r="AY172" s="229" t="s">
        <v>152</v>
      </c>
    </row>
    <row r="173" spans="1:65" s="1" customFormat="1" ht="16.5" customHeight="1" x14ac:dyDescent="0.2">
      <c r="A173" s="34"/>
      <c r="B173" s="35"/>
      <c r="C173" s="209" t="s">
        <v>419</v>
      </c>
      <c r="D173" s="209" t="s">
        <v>259</v>
      </c>
      <c r="E173" s="210" t="s">
        <v>744</v>
      </c>
      <c r="F173" s="211" t="s">
        <v>745</v>
      </c>
      <c r="G173" s="212" t="s">
        <v>742</v>
      </c>
      <c r="H173" s="213">
        <v>76.394999999999996</v>
      </c>
      <c r="I173" s="214">
        <v>118</v>
      </c>
      <c r="J173" s="215">
        <f>ROUND(I173*H173,2)</f>
        <v>9014.61</v>
      </c>
      <c r="K173" s="211" t="s">
        <v>19</v>
      </c>
      <c r="L173" s="216"/>
      <c r="M173" s="217" t="s">
        <v>19</v>
      </c>
      <c r="N173" s="218" t="s">
        <v>44</v>
      </c>
      <c r="O173" s="64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262</v>
      </c>
      <c r="AT173" s="189" t="s">
        <v>259</v>
      </c>
      <c r="AU173" s="189" t="s">
        <v>84</v>
      </c>
      <c r="AY173" s="17" t="s">
        <v>152</v>
      </c>
      <c r="BE173" s="190">
        <f>IF(N173="základní",J173,0)</f>
        <v>9014.61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77</v>
      </c>
      <c r="BK173" s="190">
        <f>ROUND(I173*H173,2)</f>
        <v>9014.61</v>
      </c>
      <c r="BL173" s="17" t="s">
        <v>241</v>
      </c>
      <c r="BM173" s="189" t="s">
        <v>544</v>
      </c>
    </row>
    <row r="174" spans="1:65" s="1" customFormat="1" ht="11.25" x14ac:dyDescent="0.2">
      <c r="A174" s="34"/>
      <c r="B174" s="35"/>
      <c r="C174" s="36"/>
      <c r="D174" s="191" t="s">
        <v>160</v>
      </c>
      <c r="E174" s="36"/>
      <c r="F174" s="192" t="s">
        <v>745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160</v>
      </c>
      <c r="AU174" s="17" t="s">
        <v>84</v>
      </c>
    </row>
    <row r="175" spans="1:65" s="12" customFormat="1" ht="11.25" x14ac:dyDescent="0.2">
      <c r="B175" s="198"/>
      <c r="C175" s="199"/>
      <c r="D175" s="191" t="s">
        <v>164</v>
      </c>
      <c r="E175" s="200" t="s">
        <v>19</v>
      </c>
      <c r="F175" s="201" t="s">
        <v>746</v>
      </c>
      <c r="G175" s="199"/>
      <c r="H175" s="202">
        <v>76.394999999999996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164</v>
      </c>
      <c r="AU175" s="208" t="s">
        <v>84</v>
      </c>
      <c r="AV175" s="12" t="s">
        <v>84</v>
      </c>
      <c r="AW175" s="12" t="s">
        <v>35</v>
      </c>
      <c r="AX175" s="12" t="s">
        <v>73</v>
      </c>
      <c r="AY175" s="208" t="s">
        <v>152</v>
      </c>
    </row>
    <row r="176" spans="1:65" s="13" customFormat="1" ht="11.25" x14ac:dyDescent="0.2">
      <c r="B176" s="219"/>
      <c r="C176" s="220"/>
      <c r="D176" s="191" t="s">
        <v>164</v>
      </c>
      <c r="E176" s="221" t="s">
        <v>19</v>
      </c>
      <c r="F176" s="222" t="s">
        <v>321</v>
      </c>
      <c r="G176" s="220"/>
      <c r="H176" s="223">
        <v>76.394999999999996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164</v>
      </c>
      <c r="AU176" s="229" t="s">
        <v>84</v>
      </c>
      <c r="AV176" s="13" t="s">
        <v>91</v>
      </c>
      <c r="AW176" s="13" t="s">
        <v>35</v>
      </c>
      <c r="AX176" s="13" t="s">
        <v>77</v>
      </c>
      <c r="AY176" s="229" t="s">
        <v>152</v>
      </c>
    </row>
    <row r="177" spans="1:65" s="1" customFormat="1" ht="16.5" customHeight="1" x14ac:dyDescent="0.2">
      <c r="A177" s="34"/>
      <c r="B177" s="35"/>
      <c r="C177" s="178" t="s">
        <v>425</v>
      </c>
      <c r="D177" s="178" t="s">
        <v>154</v>
      </c>
      <c r="E177" s="179" t="s">
        <v>747</v>
      </c>
      <c r="F177" s="180" t="s">
        <v>748</v>
      </c>
      <c r="G177" s="181" t="s">
        <v>206</v>
      </c>
      <c r="H177" s="182">
        <v>0.5</v>
      </c>
      <c r="I177" s="183">
        <v>499.14</v>
      </c>
      <c r="J177" s="184">
        <f>ROUND(I177*H177,2)</f>
        <v>249.57</v>
      </c>
      <c r="K177" s="180" t="s">
        <v>19</v>
      </c>
      <c r="L177" s="39"/>
      <c r="M177" s="185" t="s">
        <v>19</v>
      </c>
      <c r="N177" s="186" t="s">
        <v>44</v>
      </c>
      <c r="O177" s="64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241</v>
      </c>
      <c r="AT177" s="189" t="s">
        <v>154</v>
      </c>
      <c r="AU177" s="189" t="s">
        <v>84</v>
      </c>
      <c r="AY177" s="17" t="s">
        <v>152</v>
      </c>
      <c r="BE177" s="190">
        <f>IF(N177="základní",J177,0)</f>
        <v>249.57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77</v>
      </c>
      <c r="BK177" s="190">
        <f>ROUND(I177*H177,2)</f>
        <v>249.57</v>
      </c>
      <c r="BL177" s="17" t="s">
        <v>241</v>
      </c>
      <c r="BM177" s="189" t="s">
        <v>749</v>
      </c>
    </row>
    <row r="178" spans="1:65" s="1" customFormat="1" ht="11.25" x14ac:dyDescent="0.2">
      <c r="A178" s="34"/>
      <c r="B178" s="35"/>
      <c r="C178" s="36"/>
      <c r="D178" s="191" t="s">
        <v>160</v>
      </c>
      <c r="E178" s="36"/>
      <c r="F178" s="192" t="s">
        <v>748</v>
      </c>
      <c r="G178" s="36"/>
      <c r="H178" s="36"/>
      <c r="I178" s="193"/>
      <c r="J178" s="36"/>
      <c r="K178" s="36"/>
      <c r="L178" s="39"/>
      <c r="M178" s="194"/>
      <c r="N178" s="195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160</v>
      </c>
      <c r="AU178" s="17" t="s">
        <v>84</v>
      </c>
    </row>
    <row r="179" spans="1:65" s="11" customFormat="1" ht="22.9" customHeight="1" x14ac:dyDescent="0.2">
      <c r="B179" s="162"/>
      <c r="C179" s="163"/>
      <c r="D179" s="164" t="s">
        <v>72</v>
      </c>
      <c r="E179" s="176" t="s">
        <v>288</v>
      </c>
      <c r="F179" s="176" t="s">
        <v>289</v>
      </c>
      <c r="G179" s="163"/>
      <c r="H179" s="163"/>
      <c r="I179" s="166"/>
      <c r="J179" s="177">
        <f>BK179</f>
        <v>11154.97</v>
      </c>
      <c r="K179" s="163"/>
      <c r="L179" s="168"/>
      <c r="M179" s="169"/>
      <c r="N179" s="170"/>
      <c r="O179" s="170"/>
      <c r="P179" s="171">
        <f>SUM(P180:P189)</f>
        <v>0</v>
      </c>
      <c r="Q179" s="170"/>
      <c r="R179" s="171">
        <f>SUM(R180:R189)</f>
        <v>0</v>
      </c>
      <c r="S179" s="170"/>
      <c r="T179" s="172">
        <f>SUM(T180:T189)</f>
        <v>0</v>
      </c>
      <c r="AR179" s="173" t="s">
        <v>84</v>
      </c>
      <c r="AT179" s="174" t="s">
        <v>72</v>
      </c>
      <c r="AU179" s="174" t="s">
        <v>77</v>
      </c>
      <c r="AY179" s="173" t="s">
        <v>152</v>
      </c>
      <c r="BK179" s="175">
        <f>SUM(BK180:BK189)</f>
        <v>11154.97</v>
      </c>
    </row>
    <row r="180" spans="1:65" s="1" customFormat="1" ht="16.5" customHeight="1" x14ac:dyDescent="0.2">
      <c r="A180" s="34"/>
      <c r="B180" s="35"/>
      <c r="C180" s="178" t="s">
        <v>431</v>
      </c>
      <c r="D180" s="178" t="s">
        <v>154</v>
      </c>
      <c r="E180" s="179" t="s">
        <v>750</v>
      </c>
      <c r="F180" s="180" t="s">
        <v>751</v>
      </c>
      <c r="G180" s="181" t="s">
        <v>157</v>
      </c>
      <c r="H180" s="182">
        <v>112.28400000000001</v>
      </c>
      <c r="I180" s="183">
        <v>11.8</v>
      </c>
      <c r="J180" s="184">
        <f>ROUND(I180*H180,2)</f>
        <v>1324.95</v>
      </c>
      <c r="K180" s="180" t="s">
        <v>19</v>
      </c>
      <c r="L180" s="39"/>
      <c r="M180" s="185" t="s">
        <v>19</v>
      </c>
      <c r="N180" s="186" t="s">
        <v>44</v>
      </c>
      <c r="O180" s="64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241</v>
      </c>
      <c r="AT180" s="189" t="s">
        <v>154</v>
      </c>
      <c r="AU180" s="189" t="s">
        <v>84</v>
      </c>
      <c r="AY180" s="17" t="s">
        <v>152</v>
      </c>
      <c r="BE180" s="190">
        <f>IF(N180="základní",J180,0)</f>
        <v>1324.95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77</v>
      </c>
      <c r="BK180" s="190">
        <f>ROUND(I180*H180,2)</f>
        <v>1324.95</v>
      </c>
      <c r="BL180" s="17" t="s">
        <v>241</v>
      </c>
      <c r="BM180" s="189" t="s">
        <v>752</v>
      </c>
    </row>
    <row r="181" spans="1:65" s="1" customFormat="1" ht="11.25" x14ac:dyDescent="0.2">
      <c r="A181" s="34"/>
      <c r="B181" s="35"/>
      <c r="C181" s="36"/>
      <c r="D181" s="191" t="s">
        <v>160</v>
      </c>
      <c r="E181" s="36"/>
      <c r="F181" s="192" t="s">
        <v>751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160</v>
      </c>
      <c r="AU181" s="17" t="s">
        <v>84</v>
      </c>
    </row>
    <row r="182" spans="1:65" s="12" customFormat="1" ht="11.25" x14ac:dyDescent="0.2">
      <c r="B182" s="198"/>
      <c r="C182" s="199"/>
      <c r="D182" s="191" t="s">
        <v>164</v>
      </c>
      <c r="E182" s="200" t="s">
        <v>19</v>
      </c>
      <c r="F182" s="201" t="s">
        <v>753</v>
      </c>
      <c r="G182" s="199"/>
      <c r="H182" s="202">
        <v>112.28400000000001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164</v>
      </c>
      <c r="AU182" s="208" t="s">
        <v>84</v>
      </c>
      <c r="AV182" s="12" t="s">
        <v>84</v>
      </c>
      <c r="AW182" s="12" t="s">
        <v>35</v>
      </c>
      <c r="AX182" s="12" t="s">
        <v>73</v>
      </c>
      <c r="AY182" s="208" t="s">
        <v>152</v>
      </c>
    </row>
    <row r="183" spans="1:65" s="13" customFormat="1" ht="11.25" x14ac:dyDescent="0.2">
      <c r="B183" s="219"/>
      <c r="C183" s="220"/>
      <c r="D183" s="191" t="s">
        <v>164</v>
      </c>
      <c r="E183" s="221" t="s">
        <v>19</v>
      </c>
      <c r="F183" s="222" t="s">
        <v>321</v>
      </c>
      <c r="G183" s="220"/>
      <c r="H183" s="223">
        <v>112.28400000000001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164</v>
      </c>
      <c r="AU183" s="229" t="s">
        <v>84</v>
      </c>
      <c r="AV183" s="13" t="s">
        <v>91</v>
      </c>
      <c r="AW183" s="13" t="s">
        <v>35</v>
      </c>
      <c r="AX183" s="13" t="s">
        <v>77</v>
      </c>
      <c r="AY183" s="229" t="s">
        <v>152</v>
      </c>
    </row>
    <row r="184" spans="1:65" s="1" customFormat="1" ht="16.5" customHeight="1" x14ac:dyDescent="0.2">
      <c r="A184" s="34"/>
      <c r="B184" s="35"/>
      <c r="C184" s="178" t="s">
        <v>262</v>
      </c>
      <c r="D184" s="178" t="s">
        <v>154</v>
      </c>
      <c r="E184" s="179" t="s">
        <v>754</v>
      </c>
      <c r="F184" s="180" t="s">
        <v>755</v>
      </c>
      <c r="G184" s="181" t="s">
        <v>157</v>
      </c>
      <c r="H184" s="182">
        <v>112.28400000000001</v>
      </c>
      <c r="I184" s="183">
        <v>11.8</v>
      </c>
      <c r="J184" s="184">
        <f>ROUND(I184*H184,2)</f>
        <v>1324.95</v>
      </c>
      <c r="K184" s="180" t="s">
        <v>19</v>
      </c>
      <c r="L184" s="39"/>
      <c r="M184" s="185" t="s">
        <v>19</v>
      </c>
      <c r="N184" s="186" t="s">
        <v>44</v>
      </c>
      <c r="O184" s="64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241</v>
      </c>
      <c r="AT184" s="189" t="s">
        <v>154</v>
      </c>
      <c r="AU184" s="189" t="s">
        <v>84</v>
      </c>
      <c r="AY184" s="17" t="s">
        <v>152</v>
      </c>
      <c r="BE184" s="190">
        <f>IF(N184="základní",J184,0)</f>
        <v>1324.95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77</v>
      </c>
      <c r="BK184" s="190">
        <f>ROUND(I184*H184,2)</f>
        <v>1324.95</v>
      </c>
      <c r="BL184" s="17" t="s">
        <v>241</v>
      </c>
      <c r="BM184" s="189" t="s">
        <v>756</v>
      </c>
    </row>
    <row r="185" spans="1:65" s="1" customFormat="1" ht="11.25" x14ac:dyDescent="0.2">
      <c r="A185" s="34"/>
      <c r="B185" s="35"/>
      <c r="C185" s="36"/>
      <c r="D185" s="191" t="s">
        <v>160</v>
      </c>
      <c r="E185" s="36"/>
      <c r="F185" s="192" t="s">
        <v>755</v>
      </c>
      <c r="G185" s="36"/>
      <c r="H185" s="36"/>
      <c r="I185" s="193"/>
      <c r="J185" s="36"/>
      <c r="K185" s="36"/>
      <c r="L185" s="39"/>
      <c r="M185" s="194"/>
      <c r="N185" s="195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160</v>
      </c>
      <c r="AU185" s="17" t="s">
        <v>84</v>
      </c>
    </row>
    <row r="186" spans="1:65" s="1" customFormat="1" ht="21.75" customHeight="1" x14ac:dyDescent="0.2">
      <c r="A186" s="34"/>
      <c r="B186" s="35"/>
      <c r="C186" s="178" t="s">
        <v>445</v>
      </c>
      <c r="D186" s="178" t="s">
        <v>154</v>
      </c>
      <c r="E186" s="179" t="s">
        <v>757</v>
      </c>
      <c r="F186" s="180" t="s">
        <v>758</v>
      </c>
      <c r="G186" s="181" t="s">
        <v>157</v>
      </c>
      <c r="H186" s="182">
        <v>205.934</v>
      </c>
      <c r="I186" s="183">
        <v>41.3</v>
      </c>
      <c r="J186" s="184">
        <f>ROUND(I186*H186,2)</f>
        <v>8505.07</v>
      </c>
      <c r="K186" s="180" t="s">
        <v>19</v>
      </c>
      <c r="L186" s="39"/>
      <c r="M186" s="185" t="s">
        <v>19</v>
      </c>
      <c r="N186" s="186" t="s">
        <v>44</v>
      </c>
      <c r="O186" s="64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241</v>
      </c>
      <c r="AT186" s="189" t="s">
        <v>154</v>
      </c>
      <c r="AU186" s="189" t="s">
        <v>84</v>
      </c>
      <c r="AY186" s="17" t="s">
        <v>152</v>
      </c>
      <c r="BE186" s="190">
        <f>IF(N186="základní",J186,0)</f>
        <v>8505.07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77</v>
      </c>
      <c r="BK186" s="190">
        <f>ROUND(I186*H186,2)</f>
        <v>8505.07</v>
      </c>
      <c r="BL186" s="17" t="s">
        <v>241</v>
      </c>
      <c r="BM186" s="189" t="s">
        <v>759</v>
      </c>
    </row>
    <row r="187" spans="1:65" s="1" customFormat="1" ht="11.25" x14ac:dyDescent="0.2">
      <c r="A187" s="34"/>
      <c r="B187" s="35"/>
      <c r="C187" s="36"/>
      <c r="D187" s="191" t="s">
        <v>160</v>
      </c>
      <c r="E187" s="36"/>
      <c r="F187" s="192" t="s">
        <v>758</v>
      </c>
      <c r="G187" s="36"/>
      <c r="H187" s="36"/>
      <c r="I187" s="193"/>
      <c r="J187" s="36"/>
      <c r="K187" s="36"/>
      <c r="L187" s="39"/>
      <c r="M187" s="194"/>
      <c r="N187" s="195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160</v>
      </c>
      <c r="AU187" s="17" t="s">
        <v>84</v>
      </c>
    </row>
    <row r="188" spans="1:65" s="12" customFormat="1" ht="11.25" x14ac:dyDescent="0.2">
      <c r="B188" s="198"/>
      <c r="C188" s="199"/>
      <c r="D188" s="191" t="s">
        <v>164</v>
      </c>
      <c r="E188" s="200" t="s">
        <v>19</v>
      </c>
      <c r="F188" s="201" t="s">
        <v>760</v>
      </c>
      <c r="G188" s="199"/>
      <c r="H188" s="202">
        <v>205.934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164</v>
      </c>
      <c r="AU188" s="208" t="s">
        <v>84</v>
      </c>
      <c r="AV188" s="12" t="s">
        <v>84</v>
      </c>
      <c r="AW188" s="12" t="s">
        <v>35</v>
      </c>
      <c r="AX188" s="12" t="s">
        <v>73</v>
      </c>
      <c r="AY188" s="208" t="s">
        <v>152</v>
      </c>
    </row>
    <row r="189" spans="1:65" s="13" customFormat="1" ht="11.25" x14ac:dyDescent="0.2">
      <c r="B189" s="219"/>
      <c r="C189" s="220"/>
      <c r="D189" s="191" t="s">
        <v>164</v>
      </c>
      <c r="E189" s="221" t="s">
        <v>19</v>
      </c>
      <c r="F189" s="222" t="s">
        <v>321</v>
      </c>
      <c r="G189" s="220"/>
      <c r="H189" s="223">
        <v>205.934</v>
      </c>
      <c r="I189" s="224"/>
      <c r="J189" s="220"/>
      <c r="K189" s="220"/>
      <c r="L189" s="225"/>
      <c r="M189" s="234"/>
      <c r="N189" s="235"/>
      <c r="O189" s="235"/>
      <c r="P189" s="235"/>
      <c r="Q189" s="235"/>
      <c r="R189" s="235"/>
      <c r="S189" s="235"/>
      <c r="T189" s="236"/>
      <c r="AT189" s="229" t="s">
        <v>164</v>
      </c>
      <c r="AU189" s="229" t="s">
        <v>84</v>
      </c>
      <c r="AV189" s="13" t="s">
        <v>91</v>
      </c>
      <c r="AW189" s="13" t="s">
        <v>35</v>
      </c>
      <c r="AX189" s="13" t="s">
        <v>77</v>
      </c>
      <c r="AY189" s="229" t="s">
        <v>152</v>
      </c>
    </row>
    <row r="190" spans="1:65" s="1" customFormat="1" ht="6.95" customHeight="1" x14ac:dyDescent="0.2">
      <c r="A190" s="34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9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sheetProtection password="CC35" sheet="1" objects="1" scenarios="1" formatColumns="0" formatRows="0" autoFilter="0"/>
  <autoFilter ref="C94:K18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99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117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761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34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tr">
        <f>IF('Rekapitulace stavby'!AN10="","",'Rekapitulace stavby'!AN10)</f>
        <v>70631808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tr">
        <f>IF('Rekapitulace stavby'!E11="","",'Rekapitulace stavby'!E11)</f>
        <v>Čtyřlístek</v>
      </c>
      <c r="F17" s="34"/>
      <c r="G17" s="34"/>
      <c r="H17" s="34"/>
      <c r="I17" s="112" t="s">
        <v>29</v>
      </c>
      <c r="J17" s="103" t="str">
        <f>IF('Rekapitulace stavby'!AN11="","",'Rekapitulace stavby'!AN11)</f>
        <v>CZ70631808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685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ROUND(J96, 2)</f>
        <v>153170.49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ROUND((SUM(BE96:BE211)),  2)</f>
        <v>153170.49</v>
      </c>
      <c r="G35" s="34"/>
      <c r="H35" s="34"/>
      <c r="I35" s="124">
        <v>0.21</v>
      </c>
      <c r="J35" s="123">
        <f>ROUND(((SUM(BE96:BE211))*I35),  2)</f>
        <v>32165.8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ROUND((SUM(BF96:BF211)),  2)</f>
        <v>0</v>
      </c>
      <c r="G36" s="34"/>
      <c r="H36" s="34"/>
      <c r="I36" s="124">
        <v>0.15</v>
      </c>
      <c r="J36" s="123">
        <f>ROUND(((SUM(BF96:BF211))*I36),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ROUND((SUM(BG96:BG211)),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ROUND((SUM(BH96:BH211)),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ROUND((SUM(BI96:BI211)),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185336.28999999998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117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6 - Změna užívání chodby na kanceláře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 xml:space="preserve"> 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J96</f>
        <v>153170.49000000002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124</v>
      </c>
      <c r="E64" s="143"/>
      <c r="F64" s="143"/>
      <c r="G64" s="143"/>
      <c r="H64" s="143"/>
      <c r="I64" s="143"/>
      <c r="J64" s="144">
        <f>J97</f>
        <v>23880.429999999997</v>
      </c>
      <c r="K64" s="141"/>
      <c r="L64" s="145"/>
    </row>
    <row r="65" spans="1:31" s="9" customFormat="1" ht="19.899999999999999" customHeight="1" x14ac:dyDescent="0.2">
      <c r="B65" s="146"/>
      <c r="C65" s="97"/>
      <c r="D65" s="147" t="s">
        <v>125</v>
      </c>
      <c r="E65" s="148"/>
      <c r="F65" s="148"/>
      <c r="G65" s="148"/>
      <c r="H65" s="148"/>
      <c r="I65" s="148"/>
      <c r="J65" s="149">
        <f>J98</f>
        <v>1465.56</v>
      </c>
      <c r="K65" s="97"/>
      <c r="L65" s="150"/>
    </row>
    <row r="66" spans="1:31" s="9" customFormat="1" ht="19.899999999999999" customHeight="1" x14ac:dyDescent="0.2">
      <c r="B66" s="146"/>
      <c r="C66" s="97"/>
      <c r="D66" s="147" t="s">
        <v>126</v>
      </c>
      <c r="E66" s="148"/>
      <c r="F66" s="148"/>
      <c r="G66" s="148"/>
      <c r="H66" s="148"/>
      <c r="I66" s="148"/>
      <c r="J66" s="149">
        <f>J105</f>
        <v>20173.169999999998</v>
      </c>
      <c r="K66" s="97"/>
      <c r="L66" s="150"/>
    </row>
    <row r="67" spans="1:31" s="9" customFormat="1" ht="19.899999999999999" customHeight="1" x14ac:dyDescent="0.2">
      <c r="B67" s="146"/>
      <c r="C67" s="97"/>
      <c r="D67" s="147" t="s">
        <v>127</v>
      </c>
      <c r="E67" s="148"/>
      <c r="F67" s="148"/>
      <c r="G67" s="148"/>
      <c r="H67" s="148"/>
      <c r="I67" s="148"/>
      <c r="J67" s="149">
        <f>J126</f>
        <v>2236.94</v>
      </c>
      <c r="K67" s="97"/>
      <c r="L67" s="150"/>
    </row>
    <row r="68" spans="1:31" s="9" customFormat="1" ht="19.899999999999999" customHeight="1" x14ac:dyDescent="0.2">
      <c r="B68" s="146"/>
      <c r="C68" s="97"/>
      <c r="D68" s="147" t="s">
        <v>128</v>
      </c>
      <c r="E68" s="148"/>
      <c r="F68" s="148"/>
      <c r="G68" s="148"/>
      <c r="H68" s="148"/>
      <c r="I68" s="148"/>
      <c r="J68" s="149">
        <f>J137</f>
        <v>4.76</v>
      </c>
      <c r="K68" s="97"/>
      <c r="L68" s="150"/>
    </row>
    <row r="69" spans="1:31" s="8" customFormat="1" ht="24.95" customHeight="1" x14ac:dyDescent="0.2">
      <c r="B69" s="140"/>
      <c r="C69" s="141"/>
      <c r="D69" s="142" t="s">
        <v>129</v>
      </c>
      <c r="E69" s="143"/>
      <c r="F69" s="143"/>
      <c r="G69" s="143"/>
      <c r="H69" s="143"/>
      <c r="I69" s="143"/>
      <c r="J69" s="144">
        <f>J140</f>
        <v>129290.06000000001</v>
      </c>
      <c r="K69" s="141"/>
      <c r="L69" s="145"/>
    </row>
    <row r="70" spans="1:31" s="9" customFormat="1" ht="19.899999999999999" customHeight="1" x14ac:dyDescent="0.2">
      <c r="B70" s="146"/>
      <c r="C70" s="97"/>
      <c r="D70" s="147" t="s">
        <v>130</v>
      </c>
      <c r="E70" s="148"/>
      <c r="F70" s="148"/>
      <c r="G70" s="148"/>
      <c r="H70" s="148"/>
      <c r="I70" s="148"/>
      <c r="J70" s="149">
        <f>J141</f>
        <v>29500</v>
      </c>
      <c r="K70" s="97"/>
      <c r="L70" s="150"/>
    </row>
    <row r="71" spans="1:31" s="9" customFormat="1" ht="19.899999999999999" customHeight="1" x14ac:dyDescent="0.2">
      <c r="B71" s="146"/>
      <c r="C71" s="97"/>
      <c r="D71" s="147" t="s">
        <v>355</v>
      </c>
      <c r="E71" s="148"/>
      <c r="F71" s="148"/>
      <c r="G71" s="148"/>
      <c r="H71" s="148"/>
      <c r="I71" s="148"/>
      <c r="J71" s="149">
        <f>J144</f>
        <v>40062.300000000003</v>
      </c>
      <c r="K71" s="97"/>
      <c r="L71" s="150"/>
    </row>
    <row r="72" spans="1:31" s="9" customFormat="1" ht="19.899999999999999" customHeight="1" x14ac:dyDescent="0.2">
      <c r="B72" s="146"/>
      <c r="C72" s="97"/>
      <c r="D72" s="147" t="s">
        <v>356</v>
      </c>
      <c r="E72" s="148"/>
      <c r="F72" s="148"/>
      <c r="G72" s="148"/>
      <c r="H72" s="148"/>
      <c r="I72" s="148"/>
      <c r="J72" s="149">
        <f>J159</f>
        <v>23393.24</v>
      </c>
      <c r="K72" s="97"/>
      <c r="L72" s="150"/>
    </row>
    <row r="73" spans="1:31" s="9" customFormat="1" ht="19.899999999999999" customHeight="1" x14ac:dyDescent="0.2">
      <c r="B73" s="146"/>
      <c r="C73" s="97"/>
      <c r="D73" s="147" t="s">
        <v>686</v>
      </c>
      <c r="E73" s="148"/>
      <c r="F73" s="148"/>
      <c r="G73" s="148"/>
      <c r="H73" s="148"/>
      <c r="I73" s="148"/>
      <c r="J73" s="149">
        <f>J178</f>
        <v>33294.22</v>
      </c>
      <c r="K73" s="97"/>
      <c r="L73" s="150"/>
    </row>
    <row r="74" spans="1:31" s="9" customFormat="1" ht="19.899999999999999" customHeight="1" x14ac:dyDescent="0.2">
      <c r="B74" s="146"/>
      <c r="C74" s="97"/>
      <c r="D74" s="147" t="s">
        <v>132</v>
      </c>
      <c r="E74" s="148"/>
      <c r="F74" s="148"/>
      <c r="G74" s="148"/>
      <c r="H74" s="148"/>
      <c r="I74" s="148"/>
      <c r="J74" s="149">
        <f>J201</f>
        <v>3040.3</v>
      </c>
      <c r="K74" s="97"/>
      <c r="L74" s="150"/>
    </row>
    <row r="75" spans="1:31" s="1" customFormat="1" ht="21.75" customHeight="1" x14ac:dyDescent="0.2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1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6.95" customHeight="1" x14ac:dyDescent="0.2">
      <c r="A76" s="34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1" customFormat="1" ht="6.95" customHeight="1" x14ac:dyDescent="0.2">
      <c r="A80" s="34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1" customFormat="1" ht="24.95" customHeight="1" x14ac:dyDescent="0.2">
      <c r="A81" s="34"/>
      <c r="B81" s="35"/>
      <c r="C81" s="23" t="s">
        <v>137</v>
      </c>
      <c r="D81" s="36"/>
      <c r="E81" s="36"/>
      <c r="F81" s="36"/>
      <c r="G81" s="36"/>
      <c r="H81" s="36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6.95" customHeight="1" x14ac:dyDescent="0.2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2" customHeight="1" x14ac:dyDescent="0.2">
      <c r="A83" s="34"/>
      <c r="B83" s="35"/>
      <c r="C83" s="29" t="s">
        <v>16</v>
      </c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1" customFormat="1" ht="16.5" customHeight="1" x14ac:dyDescent="0.2">
      <c r="A84" s="34"/>
      <c r="B84" s="35"/>
      <c r="C84" s="36"/>
      <c r="D84" s="36"/>
      <c r="E84" s="379" t="str">
        <f>E7</f>
        <v>Čtyřlístek- udržovací práce DBS</v>
      </c>
      <c r="F84" s="380"/>
      <c r="G84" s="380"/>
      <c r="H84" s="380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ht="12" customHeight="1" x14ac:dyDescent="0.2">
      <c r="B85" s="21"/>
      <c r="C85" s="29" t="s">
        <v>116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63" s="1" customFormat="1" ht="16.5" customHeight="1" x14ac:dyDescent="0.2">
      <c r="A86" s="34"/>
      <c r="B86" s="35"/>
      <c r="C86" s="36"/>
      <c r="D86" s="36"/>
      <c r="E86" s="379" t="s">
        <v>117</v>
      </c>
      <c r="F86" s="381"/>
      <c r="G86" s="381"/>
      <c r="H86" s="381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1" customFormat="1" ht="12" customHeight="1" x14ac:dyDescent="0.2">
      <c r="A87" s="34"/>
      <c r="B87" s="35"/>
      <c r="C87" s="29" t="s">
        <v>118</v>
      </c>
      <c r="D87" s="36"/>
      <c r="E87" s="36"/>
      <c r="F87" s="36"/>
      <c r="G87" s="36"/>
      <c r="H87" s="3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1" customFormat="1" ht="16.5" customHeight="1" x14ac:dyDescent="0.2">
      <c r="A88" s="34"/>
      <c r="B88" s="35"/>
      <c r="C88" s="36"/>
      <c r="D88" s="36"/>
      <c r="E88" s="349" t="str">
        <f>E11</f>
        <v>6 - Změna užívání chodby na kanceláře</v>
      </c>
      <c r="F88" s="381"/>
      <c r="G88" s="381"/>
      <c r="H88" s="381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1" customFormat="1" ht="6.95" customHeight="1" x14ac:dyDescent="0.2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1" customFormat="1" ht="12" customHeight="1" x14ac:dyDescent="0.2">
      <c r="A90" s="34"/>
      <c r="B90" s="35"/>
      <c r="C90" s="29" t="s">
        <v>21</v>
      </c>
      <c r="D90" s="36"/>
      <c r="E90" s="36"/>
      <c r="F90" s="27" t="str">
        <f>F14</f>
        <v xml:space="preserve"> </v>
      </c>
      <c r="G90" s="36"/>
      <c r="H90" s="36"/>
      <c r="I90" s="29" t="s">
        <v>23</v>
      </c>
      <c r="J90" s="59" t="str">
        <f>IF(J14="","",J14)</f>
        <v>19. 11. 2021</v>
      </c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1" customFormat="1" ht="6.95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1" customFormat="1" ht="15.2" customHeight="1" x14ac:dyDescent="0.2">
      <c r="A92" s="34"/>
      <c r="B92" s="35"/>
      <c r="C92" s="29" t="s">
        <v>25</v>
      </c>
      <c r="D92" s="36"/>
      <c r="E92" s="36"/>
      <c r="F92" s="27" t="str">
        <f>E17</f>
        <v>Čtyřlístek</v>
      </c>
      <c r="G92" s="36"/>
      <c r="H92" s="36"/>
      <c r="I92" s="29" t="s">
        <v>33</v>
      </c>
      <c r="J92" s="32" t="str">
        <f>E23</f>
        <v xml:space="preserve"> </v>
      </c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" customFormat="1" ht="15.2" customHeight="1" x14ac:dyDescent="0.2">
      <c r="A93" s="34"/>
      <c r="B93" s="35"/>
      <c r="C93" s="29" t="s">
        <v>31</v>
      </c>
      <c r="D93" s="36"/>
      <c r="E93" s="36"/>
      <c r="F93" s="27" t="str">
        <f>IF(E20="","",E20)</f>
        <v>Vyplň údaj</v>
      </c>
      <c r="G93" s="36"/>
      <c r="H93" s="36"/>
      <c r="I93" s="29" t="s">
        <v>36</v>
      </c>
      <c r="J93" s="32" t="str">
        <f>E26</f>
        <v xml:space="preserve"> </v>
      </c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" customFormat="1" ht="10.35" customHeight="1" x14ac:dyDescent="0.2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0" customFormat="1" ht="29.25" customHeight="1" x14ac:dyDescent="0.2">
      <c r="A95" s="151"/>
      <c r="B95" s="152"/>
      <c r="C95" s="153" t="s">
        <v>138</v>
      </c>
      <c r="D95" s="154" t="s">
        <v>58</v>
      </c>
      <c r="E95" s="154" t="s">
        <v>54</v>
      </c>
      <c r="F95" s="154" t="s">
        <v>55</v>
      </c>
      <c r="G95" s="154" t="s">
        <v>139</v>
      </c>
      <c r="H95" s="154" t="s">
        <v>140</v>
      </c>
      <c r="I95" s="154" t="s">
        <v>141</v>
      </c>
      <c r="J95" s="154" t="s">
        <v>122</v>
      </c>
      <c r="K95" s="155" t="s">
        <v>142</v>
      </c>
      <c r="L95" s="156"/>
      <c r="M95" s="68" t="s">
        <v>19</v>
      </c>
      <c r="N95" s="69" t="s">
        <v>43</v>
      </c>
      <c r="O95" s="69" t="s">
        <v>143</v>
      </c>
      <c r="P95" s="69" t="s">
        <v>144</v>
      </c>
      <c r="Q95" s="69" t="s">
        <v>145</v>
      </c>
      <c r="R95" s="69" t="s">
        <v>146</v>
      </c>
      <c r="S95" s="69" t="s">
        <v>147</v>
      </c>
      <c r="T95" s="70" t="s">
        <v>148</v>
      </c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</row>
    <row r="96" spans="1:63" s="1" customFormat="1" ht="22.9" customHeight="1" x14ac:dyDescent="0.25">
      <c r="A96" s="34"/>
      <c r="B96" s="35"/>
      <c r="C96" s="75" t="s">
        <v>149</v>
      </c>
      <c r="D96" s="36"/>
      <c r="E96" s="36"/>
      <c r="F96" s="36"/>
      <c r="G96" s="36"/>
      <c r="H96" s="36"/>
      <c r="I96" s="36"/>
      <c r="J96" s="157">
        <f>BK96</f>
        <v>153170.49000000002</v>
      </c>
      <c r="K96" s="36"/>
      <c r="L96" s="39"/>
      <c r="M96" s="71"/>
      <c r="N96" s="158"/>
      <c r="O96" s="72"/>
      <c r="P96" s="159">
        <f>P97+P140</f>
        <v>0</v>
      </c>
      <c r="Q96" s="72"/>
      <c r="R96" s="159">
        <f>R97+R140</f>
        <v>0</v>
      </c>
      <c r="S96" s="72"/>
      <c r="T96" s="160">
        <f>T97+T140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72</v>
      </c>
      <c r="AU96" s="17" t="s">
        <v>123</v>
      </c>
      <c r="BK96" s="161">
        <f>BK97+BK140</f>
        <v>153170.49000000002</v>
      </c>
    </row>
    <row r="97" spans="1:65" s="11" customFormat="1" ht="25.9" customHeight="1" x14ac:dyDescent="0.2">
      <c r="B97" s="162"/>
      <c r="C97" s="163"/>
      <c r="D97" s="164" t="s">
        <v>72</v>
      </c>
      <c r="E97" s="165" t="s">
        <v>150</v>
      </c>
      <c r="F97" s="165" t="s">
        <v>151</v>
      </c>
      <c r="G97" s="163"/>
      <c r="H97" s="163"/>
      <c r="I97" s="166"/>
      <c r="J97" s="167">
        <f>BK97</f>
        <v>23880.429999999997</v>
      </c>
      <c r="K97" s="163"/>
      <c r="L97" s="168"/>
      <c r="M97" s="169"/>
      <c r="N97" s="170"/>
      <c r="O97" s="170"/>
      <c r="P97" s="171">
        <f>P98+P105+P126+P137</f>
        <v>0</v>
      </c>
      <c r="Q97" s="170"/>
      <c r="R97" s="171">
        <f>R98+R105+R126+R137</f>
        <v>0</v>
      </c>
      <c r="S97" s="170"/>
      <c r="T97" s="172">
        <f>T98+T105+T126+T137</f>
        <v>0</v>
      </c>
      <c r="AR97" s="173" t="s">
        <v>77</v>
      </c>
      <c r="AT97" s="174" t="s">
        <v>72</v>
      </c>
      <c r="AU97" s="174" t="s">
        <v>73</v>
      </c>
      <c r="AY97" s="173" t="s">
        <v>152</v>
      </c>
      <c r="BK97" s="175">
        <f>BK98+BK105+BK126+BK137</f>
        <v>23880.429999999997</v>
      </c>
    </row>
    <row r="98" spans="1:65" s="11" customFormat="1" ht="22.9" customHeight="1" x14ac:dyDescent="0.2">
      <c r="B98" s="162"/>
      <c r="C98" s="163"/>
      <c r="D98" s="164" t="s">
        <v>72</v>
      </c>
      <c r="E98" s="176" t="s">
        <v>97</v>
      </c>
      <c r="F98" s="176" t="s">
        <v>153</v>
      </c>
      <c r="G98" s="163"/>
      <c r="H98" s="163"/>
      <c r="I98" s="166"/>
      <c r="J98" s="177">
        <f>BK98</f>
        <v>1465.56</v>
      </c>
      <c r="K98" s="163"/>
      <c r="L98" s="168"/>
      <c r="M98" s="169"/>
      <c r="N98" s="170"/>
      <c r="O98" s="170"/>
      <c r="P98" s="171">
        <f>SUM(P99:P104)</f>
        <v>0</v>
      </c>
      <c r="Q98" s="170"/>
      <c r="R98" s="171">
        <f>SUM(R99:R104)</f>
        <v>0</v>
      </c>
      <c r="S98" s="170"/>
      <c r="T98" s="172">
        <f>SUM(T99:T104)</f>
        <v>0</v>
      </c>
      <c r="AR98" s="173" t="s">
        <v>77</v>
      </c>
      <c r="AT98" s="174" t="s">
        <v>72</v>
      </c>
      <c r="AU98" s="174" t="s">
        <v>77</v>
      </c>
      <c r="AY98" s="173" t="s">
        <v>152</v>
      </c>
      <c r="BK98" s="175">
        <f>SUM(BK99:BK104)</f>
        <v>1465.56</v>
      </c>
    </row>
    <row r="99" spans="1:65" s="1" customFormat="1" ht="16.5" customHeight="1" x14ac:dyDescent="0.2">
      <c r="A99" s="34"/>
      <c r="B99" s="35"/>
      <c r="C99" s="178" t="s">
        <v>77</v>
      </c>
      <c r="D99" s="178" t="s">
        <v>154</v>
      </c>
      <c r="E99" s="179" t="s">
        <v>762</v>
      </c>
      <c r="F99" s="180" t="s">
        <v>763</v>
      </c>
      <c r="G99" s="181" t="s">
        <v>742</v>
      </c>
      <c r="H99" s="182">
        <v>5</v>
      </c>
      <c r="I99" s="183">
        <v>238.36</v>
      </c>
      <c r="J99" s="184">
        <f>ROUND(I99*H99,2)</f>
        <v>1191.8</v>
      </c>
      <c r="K99" s="180" t="s">
        <v>19</v>
      </c>
      <c r="L99" s="39"/>
      <c r="M99" s="185" t="s">
        <v>19</v>
      </c>
      <c r="N99" s="186" t="s">
        <v>44</v>
      </c>
      <c r="O99" s="64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91</v>
      </c>
      <c r="AT99" s="189" t="s">
        <v>154</v>
      </c>
      <c r="AU99" s="189" t="s">
        <v>84</v>
      </c>
      <c r="AY99" s="17" t="s">
        <v>152</v>
      </c>
      <c r="BE99" s="190">
        <f>IF(N99="základní",J99,0)</f>
        <v>1191.8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7" t="s">
        <v>77</v>
      </c>
      <c r="BK99" s="190">
        <f>ROUND(I99*H99,2)</f>
        <v>1191.8</v>
      </c>
      <c r="BL99" s="17" t="s">
        <v>91</v>
      </c>
      <c r="BM99" s="189" t="s">
        <v>84</v>
      </c>
    </row>
    <row r="100" spans="1:65" s="1" customFormat="1" ht="11.25" x14ac:dyDescent="0.2">
      <c r="A100" s="34"/>
      <c r="B100" s="35"/>
      <c r="C100" s="36"/>
      <c r="D100" s="191" t="s">
        <v>160</v>
      </c>
      <c r="E100" s="36"/>
      <c r="F100" s="192" t="s">
        <v>763</v>
      </c>
      <c r="G100" s="36"/>
      <c r="H100" s="36"/>
      <c r="I100" s="193"/>
      <c r="J100" s="36"/>
      <c r="K100" s="36"/>
      <c r="L100" s="39"/>
      <c r="M100" s="194"/>
      <c r="N100" s="19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160</v>
      </c>
      <c r="AU100" s="17" t="s">
        <v>84</v>
      </c>
    </row>
    <row r="101" spans="1:65" s="12" customFormat="1" ht="11.25" x14ac:dyDescent="0.2">
      <c r="B101" s="198"/>
      <c r="C101" s="199"/>
      <c r="D101" s="191" t="s">
        <v>164</v>
      </c>
      <c r="E101" s="200" t="s">
        <v>19</v>
      </c>
      <c r="F101" s="201" t="s">
        <v>764</v>
      </c>
      <c r="G101" s="199"/>
      <c r="H101" s="202">
        <v>5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164</v>
      </c>
      <c r="AU101" s="208" t="s">
        <v>84</v>
      </c>
      <c r="AV101" s="12" t="s">
        <v>84</v>
      </c>
      <c r="AW101" s="12" t="s">
        <v>35</v>
      </c>
      <c r="AX101" s="12" t="s">
        <v>73</v>
      </c>
      <c r="AY101" s="208" t="s">
        <v>152</v>
      </c>
    </row>
    <row r="102" spans="1:65" s="13" customFormat="1" ht="11.25" x14ac:dyDescent="0.2">
      <c r="B102" s="219"/>
      <c r="C102" s="220"/>
      <c r="D102" s="191" t="s">
        <v>164</v>
      </c>
      <c r="E102" s="221" t="s">
        <v>19</v>
      </c>
      <c r="F102" s="222" t="s">
        <v>321</v>
      </c>
      <c r="G102" s="220"/>
      <c r="H102" s="223">
        <v>5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164</v>
      </c>
      <c r="AU102" s="229" t="s">
        <v>84</v>
      </c>
      <c r="AV102" s="13" t="s">
        <v>91</v>
      </c>
      <c r="AW102" s="13" t="s">
        <v>35</v>
      </c>
      <c r="AX102" s="13" t="s">
        <v>77</v>
      </c>
      <c r="AY102" s="229" t="s">
        <v>152</v>
      </c>
    </row>
    <row r="103" spans="1:65" s="1" customFormat="1" ht="16.5" customHeight="1" x14ac:dyDescent="0.2">
      <c r="A103" s="34"/>
      <c r="B103" s="35"/>
      <c r="C103" s="178" t="s">
        <v>84</v>
      </c>
      <c r="D103" s="178" t="s">
        <v>154</v>
      </c>
      <c r="E103" s="179" t="s">
        <v>765</v>
      </c>
      <c r="F103" s="180" t="s">
        <v>766</v>
      </c>
      <c r="G103" s="181" t="s">
        <v>254</v>
      </c>
      <c r="H103" s="182">
        <v>1</v>
      </c>
      <c r="I103" s="183">
        <v>273.76</v>
      </c>
      <c r="J103" s="184">
        <f>ROUND(I103*H103,2)</f>
        <v>273.76</v>
      </c>
      <c r="K103" s="180" t="s">
        <v>19</v>
      </c>
      <c r="L103" s="39"/>
      <c r="M103" s="185" t="s">
        <v>19</v>
      </c>
      <c r="N103" s="186" t="s">
        <v>44</v>
      </c>
      <c r="O103" s="64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91</v>
      </c>
      <c r="AT103" s="189" t="s">
        <v>154</v>
      </c>
      <c r="AU103" s="189" t="s">
        <v>84</v>
      </c>
      <c r="AY103" s="17" t="s">
        <v>152</v>
      </c>
      <c r="BE103" s="190">
        <f>IF(N103="základní",J103,0)</f>
        <v>273.76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7" t="s">
        <v>77</v>
      </c>
      <c r="BK103" s="190">
        <f>ROUND(I103*H103,2)</f>
        <v>273.76</v>
      </c>
      <c r="BL103" s="17" t="s">
        <v>91</v>
      </c>
      <c r="BM103" s="189" t="s">
        <v>91</v>
      </c>
    </row>
    <row r="104" spans="1:65" s="1" customFormat="1" ht="11.25" x14ac:dyDescent="0.2">
      <c r="A104" s="34"/>
      <c r="B104" s="35"/>
      <c r="C104" s="36"/>
      <c r="D104" s="191" t="s">
        <v>160</v>
      </c>
      <c r="E104" s="36"/>
      <c r="F104" s="192" t="s">
        <v>766</v>
      </c>
      <c r="G104" s="36"/>
      <c r="H104" s="36"/>
      <c r="I104" s="193"/>
      <c r="J104" s="36"/>
      <c r="K104" s="36"/>
      <c r="L104" s="39"/>
      <c r="M104" s="194"/>
      <c r="N104" s="19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160</v>
      </c>
      <c r="AU104" s="17" t="s">
        <v>84</v>
      </c>
    </row>
    <row r="105" spans="1:65" s="11" customFormat="1" ht="22.9" customHeight="1" x14ac:dyDescent="0.2">
      <c r="B105" s="162"/>
      <c r="C105" s="163"/>
      <c r="D105" s="164" t="s">
        <v>72</v>
      </c>
      <c r="E105" s="176" t="s">
        <v>188</v>
      </c>
      <c r="F105" s="176" t="s">
        <v>189</v>
      </c>
      <c r="G105" s="163"/>
      <c r="H105" s="163"/>
      <c r="I105" s="166"/>
      <c r="J105" s="177">
        <f>BK105</f>
        <v>20173.169999999998</v>
      </c>
      <c r="K105" s="163"/>
      <c r="L105" s="168"/>
      <c r="M105" s="169"/>
      <c r="N105" s="170"/>
      <c r="O105" s="170"/>
      <c r="P105" s="171">
        <f>SUM(P106:P125)</f>
        <v>0</v>
      </c>
      <c r="Q105" s="170"/>
      <c r="R105" s="171">
        <f>SUM(R106:R125)</f>
        <v>0</v>
      </c>
      <c r="S105" s="170"/>
      <c r="T105" s="172">
        <f>SUM(T106:T125)</f>
        <v>0</v>
      </c>
      <c r="AR105" s="173" t="s">
        <v>77</v>
      </c>
      <c r="AT105" s="174" t="s">
        <v>72</v>
      </c>
      <c r="AU105" s="174" t="s">
        <v>77</v>
      </c>
      <c r="AY105" s="173" t="s">
        <v>152</v>
      </c>
      <c r="BK105" s="175">
        <f>SUM(BK106:BK125)</f>
        <v>20173.169999999998</v>
      </c>
    </row>
    <row r="106" spans="1:65" s="1" customFormat="1" ht="21.75" customHeight="1" x14ac:dyDescent="0.2">
      <c r="A106" s="34"/>
      <c r="B106" s="35"/>
      <c r="C106" s="178" t="s">
        <v>88</v>
      </c>
      <c r="D106" s="178" t="s">
        <v>154</v>
      </c>
      <c r="E106" s="179" t="s">
        <v>190</v>
      </c>
      <c r="F106" s="180" t="s">
        <v>191</v>
      </c>
      <c r="G106" s="181" t="s">
        <v>157</v>
      </c>
      <c r="H106" s="182">
        <v>15</v>
      </c>
      <c r="I106" s="183">
        <v>57.82</v>
      </c>
      <c r="J106" s="184">
        <f>ROUND(I106*H106,2)</f>
        <v>867.3</v>
      </c>
      <c r="K106" s="180" t="s">
        <v>19</v>
      </c>
      <c r="L106" s="39"/>
      <c r="M106" s="185" t="s">
        <v>19</v>
      </c>
      <c r="N106" s="186" t="s">
        <v>44</v>
      </c>
      <c r="O106" s="64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9" t="s">
        <v>91</v>
      </c>
      <c r="AT106" s="189" t="s">
        <v>154</v>
      </c>
      <c r="AU106" s="189" t="s">
        <v>84</v>
      </c>
      <c r="AY106" s="17" t="s">
        <v>152</v>
      </c>
      <c r="BE106" s="190">
        <f>IF(N106="základní",J106,0)</f>
        <v>867.3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7" t="s">
        <v>77</v>
      </c>
      <c r="BK106" s="190">
        <f>ROUND(I106*H106,2)</f>
        <v>867.3</v>
      </c>
      <c r="BL106" s="17" t="s">
        <v>91</v>
      </c>
      <c r="BM106" s="189" t="s">
        <v>97</v>
      </c>
    </row>
    <row r="107" spans="1:65" s="1" customFormat="1" ht="11.25" x14ac:dyDescent="0.2">
      <c r="A107" s="34"/>
      <c r="B107" s="35"/>
      <c r="C107" s="36"/>
      <c r="D107" s="191" t="s">
        <v>160</v>
      </c>
      <c r="E107" s="36"/>
      <c r="F107" s="192" t="s">
        <v>191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160</v>
      </c>
      <c r="AU107" s="17" t="s">
        <v>84</v>
      </c>
    </row>
    <row r="108" spans="1:65" s="1" customFormat="1" ht="16.5" customHeight="1" x14ac:dyDescent="0.2">
      <c r="A108" s="34"/>
      <c r="B108" s="35"/>
      <c r="C108" s="178" t="s">
        <v>91</v>
      </c>
      <c r="D108" s="178" t="s">
        <v>154</v>
      </c>
      <c r="E108" s="179" t="s">
        <v>687</v>
      </c>
      <c r="F108" s="180" t="s">
        <v>688</v>
      </c>
      <c r="G108" s="181" t="s">
        <v>157</v>
      </c>
      <c r="H108" s="182">
        <v>20</v>
      </c>
      <c r="I108" s="183">
        <v>122.72</v>
      </c>
      <c r="J108" s="184">
        <f>ROUND(I108*H108,2)</f>
        <v>2454.4</v>
      </c>
      <c r="K108" s="180" t="s">
        <v>19</v>
      </c>
      <c r="L108" s="39"/>
      <c r="M108" s="185" t="s">
        <v>19</v>
      </c>
      <c r="N108" s="186" t="s">
        <v>44</v>
      </c>
      <c r="O108" s="64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91</v>
      </c>
      <c r="AT108" s="189" t="s">
        <v>154</v>
      </c>
      <c r="AU108" s="189" t="s">
        <v>84</v>
      </c>
      <c r="AY108" s="17" t="s">
        <v>152</v>
      </c>
      <c r="BE108" s="190">
        <f>IF(N108="základní",J108,0)</f>
        <v>2454.4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7" t="s">
        <v>77</v>
      </c>
      <c r="BK108" s="190">
        <f>ROUND(I108*H108,2)</f>
        <v>2454.4</v>
      </c>
      <c r="BL108" s="17" t="s">
        <v>91</v>
      </c>
      <c r="BM108" s="189" t="s">
        <v>624</v>
      </c>
    </row>
    <row r="109" spans="1:65" s="1" customFormat="1" ht="11.25" x14ac:dyDescent="0.2">
      <c r="A109" s="34"/>
      <c r="B109" s="35"/>
      <c r="C109" s="36"/>
      <c r="D109" s="191" t="s">
        <v>160</v>
      </c>
      <c r="E109" s="36"/>
      <c r="F109" s="192" t="s">
        <v>688</v>
      </c>
      <c r="G109" s="36"/>
      <c r="H109" s="36"/>
      <c r="I109" s="193"/>
      <c r="J109" s="36"/>
      <c r="K109" s="36"/>
      <c r="L109" s="39"/>
      <c r="M109" s="194"/>
      <c r="N109" s="19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160</v>
      </c>
      <c r="AU109" s="17" t="s">
        <v>84</v>
      </c>
    </row>
    <row r="110" spans="1:65" s="1" customFormat="1" ht="16.5" customHeight="1" x14ac:dyDescent="0.2">
      <c r="A110" s="34"/>
      <c r="B110" s="35"/>
      <c r="C110" s="178" t="s">
        <v>94</v>
      </c>
      <c r="D110" s="178" t="s">
        <v>154</v>
      </c>
      <c r="E110" s="179" t="s">
        <v>689</v>
      </c>
      <c r="F110" s="180" t="s">
        <v>690</v>
      </c>
      <c r="G110" s="181" t="s">
        <v>157</v>
      </c>
      <c r="H110" s="182">
        <v>16.38</v>
      </c>
      <c r="I110" s="183">
        <v>74.34</v>
      </c>
      <c r="J110" s="184">
        <f>ROUND(I110*H110,2)</f>
        <v>1217.69</v>
      </c>
      <c r="K110" s="180" t="s">
        <v>19</v>
      </c>
      <c r="L110" s="39"/>
      <c r="M110" s="185" t="s">
        <v>19</v>
      </c>
      <c r="N110" s="186" t="s">
        <v>44</v>
      </c>
      <c r="O110" s="64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9" t="s">
        <v>91</v>
      </c>
      <c r="AT110" s="189" t="s">
        <v>154</v>
      </c>
      <c r="AU110" s="189" t="s">
        <v>84</v>
      </c>
      <c r="AY110" s="17" t="s">
        <v>152</v>
      </c>
      <c r="BE110" s="190">
        <f>IF(N110="základní",J110,0)</f>
        <v>1217.69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7" t="s">
        <v>77</v>
      </c>
      <c r="BK110" s="190">
        <f>ROUND(I110*H110,2)</f>
        <v>1217.69</v>
      </c>
      <c r="BL110" s="17" t="s">
        <v>91</v>
      </c>
      <c r="BM110" s="189" t="s">
        <v>203</v>
      </c>
    </row>
    <row r="111" spans="1:65" s="1" customFormat="1" ht="11.25" x14ac:dyDescent="0.2">
      <c r="A111" s="34"/>
      <c r="B111" s="35"/>
      <c r="C111" s="36"/>
      <c r="D111" s="191" t="s">
        <v>160</v>
      </c>
      <c r="E111" s="36"/>
      <c r="F111" s="192" t="s">
        <v>690</v>
      </c>
      <c r="G111" s="36"/>
      <c r="H111" s="36"/>
      <c r="I111" s="193"/>
      <c r="J111" s="36"/>
      <c r="K111" s="36"/>
      <c r="L111" s="39"/>
      <c r="M111" s="194"/>
      <c r="N111" s="19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160</v>
      </c>
      <c r="AU111" s="17" t="s">
        <v>84</v>
      </c>
    </row>
    <row r="112" spans="1:65" s="12" customFormat="1" ht="11.25" x14ac:dyDescent="0.2">
      <c r="B112" s="198"/>
      <c r="C112" s="199"/>
      <c r="D112" s="191" t="s">
        <v>164</v>
      </c>
      <c r="E112" s="200" t="s">
        <v>19</v>
      </c>
      <c r="F112" s="201" t="s">
        <v>767</v>
      </c>
      <c r="G112" s="199"/>
      <c r="H112" s="202">
        <v>16.38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164</v>
      </c>
      <c r="AU112" s="208" t="s">
        <v>84</v>
      </c>
      <c r="AV112" s="12" t="s">
        <v>84</v>
      </c>
      <c r="AW112" s="12" t="s">
        <v>35</v>
      </c>
      <c r="AX112" s="12" t="s">
        <v>73</v>
      </c>
      <c r="AY112" s="208" t="s">
        <v>152</v>
      </c>
    </row>
    <row r="113" spans="1:65" s="13" customFormat="1" ht="11.25" x14ac:dyDescent="0.2">
      <c r="B113" s="219"/>
      <c r="C113" s="220"/>
      <c r="D113" s="191" t="s">
        <v>164</v>
      </c>
      <c r="E113" s="221" t="s">
        <v>19</v>
      </c>
      <c r="F113" s="222" t="s">
        <v>321</v>
      </c>
      <c r="G113" s="220"/>
      <c r="H113" s="223">
        <v>16.38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164</v>
      </c>
      <c r="AU113" s="229" t="s">
        <v>84</v>
      </c>
      <c r="AV113" s="13" t="s">
        <v>91</v>
      </c>
      <c r="AW113" s="13" t="s">
        <v>35</v>
      </c>
      <c r="AX113" s="13" t="s">
        <v>77</v>
      </c>
      <c r="AY113" s="229" t="s">
        <v>152</v>
      </c>
    </row>
    <row r="114" spans="1:65" s="1" customFormat="1" ht="16.5" customHeight="1" x14ac:dyDescent="0.2">
      <c r="A114" s="34"/>
      <c r="B114" s="35"/>
      <c r="C114" s="178" t="s">
        <v>97</v>
      </c>
      <c r="D114" s="178" t="s">
        <v>154</v>
      </c>
      <c r="E114" s="179" t="s">
        <v>768</v>
      </c>
      <c r="F114" s="180" t="s">
        <v>769</v>
      </c>
      <c r="G114" s="181" t="s">
        <v>157</v>
      </c>
      <c r="H114" s="182">
        <v>1.44</v>
      </c>
      <c r="I114" s="183">
        <v>330.4</v>
      </c>
      <c r="J114" s="184">
        <f>ROUND(I114*H114,2)</f>
        <v>475.78</v>
      </c>
      <c r="K114" s="180" t="s">
        <v>19</v>
      </c>
      <c r="L114" s="39"/>
      <c r="M114" s="185" t="s">
        <v>19</v>
      </c>
      <c r="N114" s="186" t="s">
        <v>44</v>
      </c>
      <c r="O114" s="64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91</v>
      </c>
      <c r="AT114" s="189" t="s">
        <v>154</v>
      </c>
      <c r="AU114" s="189" t="s">
        <v>84</v>
      </c>
      <c r="AY114" s="17" t="s">
        <v>152</v>
      </c>
      <c r="BE114" s="190">
        <f>IF(N114="základní",J114,0)</f>
        <v>475.78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7" t="s">
        <v>77</v>
      </c>
      <c r="BK114" s="190">
        <f>ROUND(I114*H114,2)</f>
        <v>475.78</v>
      </c>
      <c r="BL114" s="17" t="s">
        <v>91</v>
      </c>
      <c r="BM114" s="189" t="s">
        <v>216</v>
      </c>
    </row>
    <row r="115" spans="1:65" s="1" customFormat="1" ht="11.25" x14ac:dyDescent="0.2">
      <c r="A115" s="34"/>
      <c r="B115" s="35"/>
      <c r="C115" s="36"/>
      <c r="D115" s="191" t="s">
        <v>160</v>
      </c>
      <c r="E115" s="36"/>
      <c r="F115" s="192" t="s">
        <v>769</v>
      </c>
      <c r="G115" s="36"/>
      <c r="H115" s="36"/>
      <c r="I115" s="193"/>
      <c r="J115" s="36"/>
      <c r="K115" s="36"/>
      <c r="L115" s="39"/>
      <c r="M115" s="194"/>
      <c r="N115" s="19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160</v>
      </c>
      <c r="AU115" s="17" t="s">
        <v>84</v>
      </c>
    </row>
    <row r="116" spans="1:65" s="12" customFormat="1" ht="11.25" x14ac:dyDescent="0.2">
      <c r="B116" s="198"/>
      <c r="C116" s="199"/>
      <c r="D116" s="191" t="s">
        <v>164</v>
      </c>
      <c r="E116" s="200" t="s">
        <v>19</v>
      </c>
      <c r="F116" s="201" t="s">
        <v>770</v>
      </c>
      <c r="G116" s="199"/>
      <c r="H116" s="202">
        <v>1.44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164</v>
      </c>
      <c r="AU116" s="208" t="s">
        <v>84</v>
      </c>
      <c r="AV116" s="12" t="s">
        <v>84</v>
      </c>
      <c r="AW116" s="12" t="s">
        <v>35</v>
      </c>
      <c r="AX116" s="12" t="s">
        <v>73</v>
      </c>
      <c r="AY116" s="208" t="s">
        <v>152</v>
      </c>
    </row>
    <row r="117" spans="1:65" s="13" customFormat="1" ht="11.25" x14ac:dyDescent="0.2">
      <c r="B117" s="219"/>
      <c r="C117" s="220"/>
      <c r="D117" s="191" t="s">
        <v>164</v>
      </c>
      <c r="E117" s="221" t="s">
        <v>19</v>
      </c>
      <c r="F117" s="222" t="s">
        <v>321</v>
      </c>
      <c r="G117" s="220"/>
      <c r="H117" s="223">
        <v>1.44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164</v>
      </c>
      <c r="AU117" s="229" t="s">
        <v>84</v>
      </c>
      <c r="AV117" s="13" t="s">
        <v>91</v>
      </c>
      <c r="AW117" s="13" t="s">
        <v>35</v>
      </c>
      <c r="AX117" s="13" t="s">
        <v>77</v>
      </c>
      <c r="AY117" s="229" t="s">
        <v>152</v>
      </c>
    </row>
    <row r="118" spans="1:65" s="1" customFormat="1" ht="16.5" customHeight="1" x14ac:dyDescent="0.2">
      <c r="A118" s="34"/>
      <c r="B118" s="35"/>
      <c r="C118" s="178" t="s">
        <v>100</v>
      </c>
      <c r="D118" s="178" t="s">
        <v>154</v>
      </c>
      <c r="E118" s="179" t="s">
        <v>771</v>
      </c>
      <c r="F118" s="180" t="s">
        <v>772</v>
      </c>
      <c r="G118" s="181" t="s">
        <v>370</v>
      </c>
      <c r="H118" s="182">
        <v>0.36</v>
      </c>
      <c r="I118" s="183">
        <v>5918.88</v>
      </c>
      <c r="J118" s="184">
        <f>ROUND(I118*H118,2)</f>
        <v>2130.8000000000002</v>
      </c>
      <c r="K118" s="180" t="s">
        <v>19</v>
      </c>
      <c r="L118" s="39"/>
      <c r="M118" s="185" t="s">
        <v>19</v>
      </c>
      <c r="N118" s="186" t="s">
        <v>44</v>
      </c>
      <c r="O118" s="64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9" t="s">
        <v>91</v>
      </c>
      <c r="AT118" s="189" t="s">
        <v>154</v>
      </c>
      <c r="AU118" s="189" t="s">
        <v>84</v>
      </c>
      <c r="AY118" s="17" t="s">
        <v>152</v>
      </c>
      <c r="BE118" s="190">
        <f>IF(N118="základní",J118,0)</f>
        <v>2130.8000000000002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7" t="s">
        <v>77</v>
      </c>
      <c r="BK118" s="190">
        <f>ROUND(I118*H118,2)</f>
        <v>2130.8000000000002</v>
      </c>
      <c r="BL118" s="17" t="s">
        <v>91</v>
      </c>
      <c r="BM118" s="189" t="s">
        <v>228</v>
      </c>
    </row>
    <row r="119" spans="1:65" s="1" customFormat="1" ht="11.25" x14ac:dyDescent="0.2">
      <c r="A119" s="34"/>
      <c r="B119" s="35"/>
      <c r="C119" s="36"/>
      <c r="D119" s="191" t="s">
        <v>160</v>
      </c>
      <c r="E119" s="36"/>
      <c r="F119" s="192" t="s">
        <v>772</v>
      </c>
      <c r="G119" s="36"/>
      <c r="H119" s="36"/>
      <c r="I119" s="193"/>
      <c r="J119" s="36"/>
      <c r="K119" s="36"/>
      <c r="L119" s="39"/>
      <c r="M119" s="194"/>
      <c r="N119" s="19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160</v>
      </c>
      <c r="AU119" s="17" t="s">
        <v>84</v>
      </c>
    </row>
    <row r="120" spans="1:65" s="12" customFormat="1" ht="11.25" x14ac:dyDescent="0.2">
      <c r="B120" s="198"/>
      <c r="C120" s="199"/>
      <c r="D120" s="191" t="s">
        <v>164</v>
      </c>
      <c r="E120" s="200" t="s">
        <v>19</v>
      </c>
      <c r="F120" s="201" t="s">
        <v>773</v>
      </c>
      <c r="G120" s="199"/>
      <c r="H120" s="202">
        <v>0.36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164</v>
      </c>
      <c r="AU120" s="208" t="s">
        <v>84</v>
      </c>
      <c r="AV120" s="12" t="s">
        <v>84</v>
      </c>
      <c r="AW120" s="12" t="s">
        <v>35</v>
      </c>
      <c r="AX120" s="12" t="s">
        <v>73</v>
      </c>
      <c r="AY120" s="208" t="s">
        <v>152</v>
      </c>
    </row>
    <row r="121" spans="1:65" s="13" customFormat="1" ht="11.25" x14ac:dyDescent="0.2">
      <c r="B121" s="219"/>
      <c r="C121" s="220"/>
      <c r="D121" s="191" t="s">
        <v>164</v>
      </c>
      <c r="E121" s="221" t="s">
        <v>19</v>
      </c>
      <c r="F121" s="222" t="s">
        <v>321</v>
      </c>
      <c r="G121" s="220"/>
      <c r="H121" s="223">
        <v>0.36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164</v>
      </c>
      <c r="AU121" s="229" t="s">
        <v>84</v>
      </c>
      <c r="AV121" s="13" t="s">
        <v>91</v>
      </c>
      <c r="AW121" s="13" t="s">
        <v>35</v>
      </c>
      <c r="AX121" s="13" t="s">
        <v>77</v>
      </c>
      <c r="AY121" s="229" t="s">
        <v>152</v>
      </c>
    </row>
    <row r="122" spans="1:65" s="1" customFormat="1" ht="16.5" customHeight="1" x14ac:dyDescent="0.2">
      <c r="A122" s="34"/>
      <c r="B122" s="35"/>
      <c r="C122" s="178" t="s">
        <v>624</v>
      </c>
      <c r="D122" s="178" t="s">
        <v>154</v>
      </c>
      <c r="E122" s="179" t="s">
        <v>774</v>
      </c>
      <c r="F122" s="180" t="s">
        <v>775</v>
      </c>
      <c r="G122" s="181" t="s">
        <v>742</v>
      </c>
      <c r="H122" s="182">
        <v>5</v>
      </c>
      <c r="I122" s="183">
        <v>2605.44</v>
      </c>
      <c r="J122" s="184">
        <f>ROUND(I122*H122,2)</f>
        <v>13027.2</v>
      </c>
      <c r="K122" s="180" t="s">
        <v>19</v>
      </c>
      <c r="L122" s="39"/>
      <c r="M122" s="185" t="s">
        <v>19</v>
      </c>
      <c r="N122" s="186" t="s">
        <v>44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91</v>
      </c>
      <c r="AT122" s="189" t="s">
        <v>154</v>
      </c>
      <c r="AU122" s="189" t="s">
        <v>84</v>
      </c>
      <c r="AY122" s="17" t="s">
        <v>152</v>
      </c>
      <c r="BE122" s="190">
        <f>IF(N122="základní",J122,0)</f>
        <v>13027.2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77</v>
      </c>
      <c r="BK122" s="190">
        <f>ROUND(I122*H122,2)</f>
        <v>13027.2</v>
      </c>
      <c r="BL122" s="17" t="s">
        <v>91</v>
      </c>
      <c r="BM122" s="189" t="s">
        <v>241</v>
      </c>
    </row>
    <row r="123" spans="1:65" s="1" customFormat="1" ht="11.25" x14ac:dyDescent="0.2">
      <c r="A123" s="34"/>
      <c r="B123" s="35"/>
      <c r="C123" s="36"/>
      <c r="D123" s="191" t="s">
        <v>160</v>
      </c>
      <c r="E123" s="36"/>
      <c r="F123" s="192" t="s">
        <v>775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160</v>
      </c>
      <c r="AU123" s="17" t="s">
        <v>84</v>
      </c>
    </row>
    <row r="124" spans="1:65" s="12" customFormat="1" ht="11.25" x14ac:dyDescent="0.2">
      <c r="B124" s="198"/>
      <c r="C124" s="199"/>
      <c r="D124" s="191" t="s">
        <v>164</v>
      </c>
      <c r="E124" s="200" t="s">
        <v>19</v>
      </c>
      <c r="F124" s="201" t="s">
        <v>764</v>
      </c>
      <c r="G124" s="199"/>
      <c r="H124" s="202">
        <v>5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164</v>
      </c>
      <c r="AU124" s="208" t="s">
        <v>84</v>
      </c>
      <c r="AV124" s="12" t="s">
        <v>84</v>
      </c>
      <c r="AW124" s="12" t="s">
        <v>35</v>
      </c>
      <c r="AX124" s="12" t="s">
        <v>73</v>
      </c>
      <c r="AY124" s="208" t="s">
        <v>152</v>
      </c>
    </row>
    <row r="125" spans="1:65" s="13" customFormat="1" ht="11.25" x14ac:dyDescent="0.2">
      <c r="B125" s="219"/>
      <c r="C125" s="220"/>
      <c r="D125" s="191" t="s">
        <v>164</v>
      </c>
      <c r="E125" s="221" t="s">
        <v>19</v>
      </c>
      <c r="F125" s="222" t="s">
        <v>321</v>
      </c>
      <c r="G125" s="220"/>
      <c r="H125" s="223">
        <v>5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164</v>
      </c>
      <c r="AU125" s="229" t="s">
        <v>84</v>
      </c>
      <c r="AV125" s="13" t="s">
        <v>91</v>
      </c>
      <c r="AW125" s="13" t="s">
        <v>35</v>
      </c>
      <c r="AX125" s="13" t="s">
        <v>77</v>
      </c>
      <c r="AY125" s="229" t="s">
        <v>152</v>
      </c>
    </row>
    <row r="126" spans="1:65" s="11" customFormat="1" ht="22.9" customHeight="1" x14ac:dyDescent="0.2">
      <c r="B126" s="162"/>
      <c r="C126" s="163"/>
      <c r="D126" s="164" t="s">
        <v>72</v>
      </c>
      <c r="E126" s="176" t="s">
        <v>201</v>
      </c>
      <c r="F126" s="176" t="s">
        <v>202</v>
      </c>
      <c r="G126" s="163"/>
      <c r="H126" s="163"/>
      <c r="I126" s="166"/>
      <c r="J126" s="177">
        <f>BK126</f>
        <v>2236.94</v>
      </c>
      <c r="K126" s="163"/>
      <c r="L126" s="168"/>
      <c r="M126" s="169"/>
      <c r="N126" s="170"/>
      <c r="O126" s="170"/>
      <c r="P126" s="171">
        <f>SUM(P127:P136)</f>
        <v>0</v>
      </c>
      <c r="Q126" s="170"/>
      <c r="R126" s="171">
        <f>SUM(R127:R136)</f>
        <v>0</v>
      </c>
      <c r="S126" s="170"/>
      <c r="T126" s="172">
        <f>SUM(T127:T136)</f>
        <v>0</v>
      </c>
      <c r="AR126" s="173" t="s">
        <v>77</v>
      </c>
      <c r="AT126" s="174" t="s">
        <v>72</v>
      </c>
      <c r="AU126" s="174" t="s">
        <v>77</v>
      </c>
      <c r="AY126" s="173" t="s">
        <v>152</v>
      </c>
      <c r="BK126" s="175">
        <f>SUM(BK127:BK136)</f>
        <v>2236.94</v>
      </c>
    </row>
    <row r="127" spans="1:65" s="1" customFormat="1" ht="16.5" customHeight="1" x14ac:dyDescent="0.2">
      <c r="A127" s="34"/>
      <c r="B127" s="35"/>
      <c r="C127" s="178" t="s">
        <v>188</v>
      </c>
      <c r="D127" s="178" t="s">
        <v>154</v>
      </c>
      <c r="E127" s="179" t="s">
        <v>692</v>
      </c>
      <c r="F127" s="180" t="s">
        <v>693</v>
      </c>
      <c r="G127" s="181" t="s">
        <v>206</v>
      </c>
      <c r="H127" s="182">
        <v>1.456</v>
      </c>
      <c r="I127" s="183">
        <v>571.12</v>
      </c>
      <c r="J127" s="184">
        <f>ROUND(I127*H127,2)</f>
        <v>831.55</v>
      </c>
      <c r="K127" s="180" t="s">
        <v>19</v>
      </c>
      <c r="L127" s="39"/>
      <c r="M127" s="185" t="s">
        <v>19</v>
      </c>
      <c r="N127" s="186" t="s">
        <v>44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91</v>
      </c>
      <c r="AT127" s="189" t="s">
        <v>154</v>
      </c>
      <c r="AU127" s="189" t="s">
        <v>84</v>
      </c>
      <c r="AY127" s="17" t="s">
        <v>152</v>
      </c>
      <c r="BE127" s="190">
        <f>IF(N127="základní",J127,0)</f>
        <v>831.55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77</v>
      </c>
      <c r="BK127" s="190">
        <f>ROUND(I127*H127,2)</f>
        <v>831.55</v>
      </c>
      <c r="BL127" s="17" t="s">
        <v>91</v>
      </c>
      <c r="BM127" s="189" t="s">
        <v>258</v>
      </c>
    </row>
    <row r="128" spans="1:65" s="1" customFormat="1" ht="11.25" x14ac:dyDescent="0.2">
      <c r="A128" s="34"/>
      <c r="B128" s="35"/>
      <c r="C128" s="36"/>
      <c r="D128" s="191" t="s">
        <v>160</v>
      </c>
      <c r="E128" s="36"/>
      <c r="F128" s="192" t="s">
        <v>693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84</v>
      </c>
    </row>
    <row r="129" spans="1:65" s="1" customFormat="1" ht="16.5" customHeight="1" x14ac:dyDescent="0.2">
      <c r="A129" s="34"/>
      <c r="B129" s="35"/>
      <c r="C129" s="178" t="s">
        <v>203</v>
      </c>
      <c r="D129" s="178" t="s">
        <v>154</v>
      </c>
      <c r="E129" s="179" t="s">
        <v>223</v>
      </c>
      <c r="F129" s="180" t="s">
        <v>224</v>
      </c>
      <c r="G129" s="181" t="s">
        <v>206</v>
      </c>
      <c r="H129" s="182">
        <v>1.456</v>
      </c>
      <c r="I129" s="183">
        <v>269.04000000000002</v>
      </c>
      <c r="J129" s="184">
        <f>ROUND(I129*H129,2)</f>
        <v>391.72</v>
      </c>
      <c r="K129" s="180" t="s">
        <v>19</v>
      </c>
      <c r="L129" s="39"/>
      <c r="M129" s="185" t="s">
        <v>19</v>
      </c>
      <c r="N129" s="186" t="s">
        <v>44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91</v>
      </c>
      <c r="AT129" s="189" t="s">
        <v>154</v>
      </c>
      <c r="AU129" s="189" t="s">
        <v>84</v>
      </c>
      <c r="AY129" s="17" t="s">
        <v>152</v>
      </c>
      <c r="BE129" s="190">
        <f>IF(N129="základní",J129,0)</f>
        <v>391.72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77</v>
      </c>
      <c r="BK129" s="190">
        <f>ROUND(I129*H129,2)</f>
        <v>391.72</v>
      </c>
      <c r="BL129" s="17" t="s">
        <v>91</v>
      </c>
      <c r="BM129" s="189" t="s">
        <v>271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224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84</v>
      </c>
    </row>
    <row r="131" spans="1:65" s="1" customFormat="1" ht="16.5" customHeight="1" x14ac:dyDescent="0.2">
      <c r="A131" s="34"/>
      <c r="B131" s="35"/>
      <c r="C131" s="178" t="s">
        <v>210</v>
      </c>
      <c r="D131" s="178" t="s">
        <v>154</v>
      </c>
      <c r="E131" s="179" t="s">
        <v>229</v>
      </c>
      <c r="F131" s="180" t="s">
        <v>230</v>
      </c>
      <c r="G131" s="181" t="s">
        <v>206</v>
      </c>
      <c r="H131" s="182">
        <v>13.103999999999999</v>
      </c>
      <c r="I131" s="183">
        <v>11.8</v>
      </c>
      <c r="J131" s="184">
        <f>ROUND(I131*H131,2)</f>
        <v>154.63</v>
      </c>
      <c r="K131" s="180" t="s">
        <v>19</v>
      </c>
      <c r="L131" s="39"/>
      <c r="M131" s="185" t="s">
        <v>19</v>
      </c>
      <c r="N131" s="186" t="s">
        <v>44</v>
      </c>
      <c r="O131" s="64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91</v>
      </c>
      <c r="AT131" s="189" t="s">
        <v>154</v>
      </c>
      <c r="AU131" s="189" t="s">
        <v>84</v>
      </c>
      <c r="AY131" s="17" t="s">
        <v>152</v>
      </c>
      <c r="BE131" s="190">
        <f>IF(N131="základní",J131,0)</f>
        <v>154.63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77</v>
      </c>
      <c r="BK131" s="190">
        <f>ROUND(I131*H131,2)</f>
        <v>154.63</v>
      </c>
      <c r="BL131" s="17" t="s">
        <v>91</v>
      </c>
      <c r="BM131" s="189" t="s">
        <v>395</v>
      </c>
    </row>
    <row r="132" spans="1:65" s="1" customFormat="1" ht="11.25" x14ac:dyDescent="0.2">
      <c r="A132" s="34"/>
      <c r="B132" s="35"/>
      <c r="C132" s="36"/>
      <c r="D132" s="191" t="s">
        <v>160</v>
      </c>
      <c r="E132" s="36"/>
      <c r="F132" s="192" t="s">
        <v>230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84</v>
      </c>
    </row>
    <row r="133" spans="1:65" s="12" customFormat="1" ht="11.25" x14ac:dyDescent="0.2">
      <c r="B133" s="198"/>
      <c r="C133" s="199"/>
      <c r="D133" s="191" t="s">
        <v>164</v>
      </c>
      <c r="E133" s="200" t="s">
        <v>19</v>
      </c>
      <c r="F133" s="201" t="s">
        <v>776</v>
      </c>
      <c r="G133" s="199"/>
      <c r="H133" s="202">
        <v>13.103999999999999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164</v>
      </c>
      <c r="AU133" s="208" t="s">
        <v>84</v>
      </c>
      <c r="AV133" s="12" t="s">
        <v>84</v>
      </c>
      <c r="AW133" s="12" t="s">
        <v>35</v>
      </c>
      <c r="AX133" s="12" t="s">
        <v>73</v>
      </c>
      <c r="AY133" s="208" t="s">
        <v>152</v>
      </c>
    </row>
    <row r="134" spans="1:65" s="13" customFormat="1" ht="11.25" x14ac:dyDescent="0.2">
      <c r="B134" s="219"/>
      <c r="C134" s="220"/>
      <c r="D134" s="191" t="s">
        <v>164</v>
      </c>
      <c r="E134" s="221" t="s">
        <v>19</v>
      </c>
      <c r="F134" s="222" t="s">
        <v>321</v>
      </c>
      <c r="G134" s="220"/>
      <c r="H134" s="223">
        <v>13.103999999999999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164</v>
      </c>
      <c r="AU134" s="229" t="s">
        <v>84</v>
      </c>
      <c r="AV134" s="13" t="s">
        <v>91</v>
      </c>
      <c r="AW134" s="13" t="s">
        <v>35</v>
      </c>
      <c r="AX134" s="13" t="s">
        <v>77</v>
      </c>
      <c r="AY134" s="229" t="s">
        <v>152</v>
      </c>
    </row>
    <row r="135" spans="1:65" s="1" customFormat="1" ht="24.2" customHeight="1" x14ac:dyDescent="0.2">
      <c r="A135" s="34"/>
      <c r="B135" s="35"/>
      <c r="C135" s="178" t="s">
        <v>216</v>
      </c>
      <c r="D135" s="178" t="s">
        <v>154</v>
      </c>
      <c r="E135" s="179" t="s">
        <v>695</v>
      </c>
      <c r="F135" s="180" t="s">
        <v>696</v>
      </c>
      <c r="G135" s="181" t="s">
        <v>206</v>
      </c>
      <c r="H135" s="182">
        <v>1.456</v>
      </c>
      <c r="I135" s="183">
        <v>590</v>
      </c>
      <c r="J135" s="184">
        <f>ROUND(I135*H135,2)</f>
        <v>859.04</v>
      </c>
      <c r="K135" s="180" t="s">
        <v>19</v>
      </c>
      <c r="L135" s="39"/>
      <c r="M135" s="185" t="s">
        <v>19</v>
      </c>
      <c r="N135" s="186" t="s">
        <v>44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91</v>
      </c>
      <c r="AT135" s="189" t="s">
        <v>154</v>
      </c>
      <c r="AU135" s="189" t="s">
        <v>84</v>
      </c>
      <c r="AY135" s="17" t="s">
        <v>152</v>
      </c>
      <c r="BE135" s="190">
        <f>IF(N135="základní",J135,0)</f>
        <v>859.04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77</v>
      </c>
      <c r="BK135" s="190">
        <f>ROUND(I135*H135,2)</f>
        <v>859.04</v>
      </c>
      <c r="BL135" s="17" t="s">
        <v>91</v>
      </c>
      <c r="BM135" s="189" t="s">
        <v>644</v>
      </c>
    </row>
    <row r="136" spans="1:65" s="1" customFormat="1" ht="11.25" x14ac:dyDescent="0.2">
      <c r="A136" s="34"/>
      <c r="B136" s="35"/>
      <c r="C136" s="36"/>
      <c r="D136" s="191" t="s">
        <v>160</v>
      </c>
      <c r="E136" s="36"/>
      <c r="F136" s="192" t="s">
        <v>697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84</v>
      </c>
    </row>
    <row r="137" spans="1:65" s="11" customFormat="1" ht="22.9" customHeight="1" x14ac:dyDescent="0.2">
      <c r="B137" s="162"/>
      <c r="C137" s="163"/>
      <c r="D137" s="164" t="s">
        <v>72</v>
      </c>
      <c r="E137" s="176" t="s">
        <v>239</v>
      </c>
      <c r="F137" s="176" t="s">
        <v>240</v>
      </c>
      <c r="G137" s="163"/>
      <c r="H137" s="163"/>
      <c r="I137" s="166"/>
      <c r="J137" s="177">
        <f>BK137</f>
        <v>4.76</v>
      </c>
      <c r="K137" s="163"/>
      <c r="L137" s="168"/>
      <c r="M137" s="169"/>
      <c r="N137" s="170"/>
      <c r="O137" s="170"/>
      <c r="P137" s="171">
        <f>SUM(P138:P139)</f>
        <v>0</v>
      </c>
      <c r="Q137" s="170"/>
      <c r="R137" s="171">
        <f>SUM(R138:R139)</f>
        <v>0</v>
      </c>
      <c r="S137" s="170"/>
      <c r="T137" s="172">
        <f>SUM(T138:T139)</f>
        <v>0</v>
      </c>
      <c r="AR137" s="173" t="s">
        <v>77</v>
      </c>
      <c r="AT137" s="174" t="s">
        <v>72</v>
      </c>
      <c r="AU137" s="174" t="s">
        <v>77</v>
      </c>
      <c r="AY137" s="173" t="s">
        <v>152</v>
      </c>
      <c r="BK137" s="175">
        <f>SUM(BK138:BK139)</f>
        <v>4.76</v>
      </c>
    </row>
    <row r="138" spans="1:65" s="1" customFormat="1" ht="16.5" customHeight="1" x14ac:dyDescent="0.2">
      <c r="A138" s="34"/>
      <c r="B138" s="35"/>
      <c r="C138" s="178" t="s">
        <v>222</v>
      </c>
      <c r="D138" s="178" t="s">
        <v>154</v>
      </c>
      <c r="E138" s="179" t="s">
        <v>698</v>
      </c>
      <c r="F138" s="180" t="s">
        <v>699</v>
      </c>
      <c r="G138" s="181" t="s">
        <v>206</v>
      </c>
      <c r="H138" s="182">
        <v>1.4999999999999999E-2</v>
      </c>
      <c r="I138" s="183">
        <v>317.42</v>
      </c>
      <c r="J138" s="184">
        <f>ROUND(I138*H138,2)</f>
        <v>4.76</v>
      </c>
      <c r="K138" s="180" t="s">
        <v>19</v>
      </c>
      <c r="L138" s="39"/>
      <c r="M138" s="185" t="s">
        <v>19</v>
      </c>
      <c r="N138" s="186" t="s">
        <v>44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91</v>
      </c>
      <c r="AT138" s="189" t="s">
        <v>154</v>
      </c>
      <c r="AU138" s="189" t="s">
        <v>84</v>
      </c>
      <c r="AY138" s="17" t="s">
        <v>152</v>
      </c>
      <c r="BE138" s="190">
        <f>IF(N138="základní",J138,0)</f>
        <v>4.76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77</v>
      </c>
      <c r="BK138" s="190">
        <f>ROUND(I138*H138,2)</f>
        <v>4.76</v>
      </c>
      <c r="BL138" s="17" t="s">
        <v>91</v>
      </c>
      <c r="BM138" s="189" t="s">
        <v>401</v>
      </c>
    </row>
    <row r="139" spans="1:65" s="1" customFormat="1" ht="11.25" x14ac:dyDescent="0.2">
      <c r="A139" s="34"/>
      <c r="B139" s="35"/>
      <c r="C139" s="36"/>
      <c r="D139" s="191" t="s">
        <v>160</v>
      </c>
      <c r="E139" s="36"/>
      <c r="F139" s="192" t="s">
        <v>699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160</v>
      </c>
      <c r="AU139" s="17" t="s">
        <v>84</v>
      </c>
    </row>
    <row r="140" spans="1:65" s="11" customFormat="1" ht="25.9" customHeight="1" x14ac:dyDescent="0.2">
      <c r="B140" s="162"/>
      <c r="C140" s="163"/>
      <c r="D140" s="164" t="s">
        <v>72</v>
      </c>
      <c r="E140" s="165" t="s">
        <v>247</v>
      </c>
      <c r="F140" s="165" t="s">
        <v>248</v>
      </c>
      <c r="G140" s="163"/>
      <c r="H140" s="163"/>
      <c r="I140" s="166"/>
      <c r="J140" s="167">
        <f>BK140</f>
        <v>129290.06000000001</v>
      </c>
      <c r="K140" s="163"/>
      <c r="L140" s="168"/>
      <c r="M140" s="169"/>
      <c r="N140" s="170"/>
      <c r="O140" s="170"/>
      <c r="P140" s="171">
        <f>P141+P144+P159+P178+P201</f>
        <v>0</v>
      </c>
      <c r="Q140" s="170"/>
      <c r="R140" s="171">
        <f>R141+R144+R159+R178+R201</f>
        <v>0</v>
      </c>
      <c r="S140" s="170"/>
      <c r="T140" s="172">
        <f>T141+T144+T159+T178+T201</f>
        <v>0</v>
      </c>
      <c r="AR140" s="173" t="s">
        <v>84</v>
      </c>
      <c r="AT140" s="174" t="s">
        <v>72</v>
      </c>
      <c r="AU140" s="174" t="s">
        <v>73</v>
      </c>
      <c r="AY140" s="173" t="s">
        <v>152</v>
      </c>
      <c r="BK140" s="175">
        <f>BK141+BK144+BK159+BK178+BK201</f>
        <v>129290.06000000001</v>
      </c>
    </row>
    <row r="141" spans="1:65" s="11" customFormat="1" ht="22.9" customHeight="1" x14ac:dyDescent="0.2">
      <c r="B141" s="162"/>
      <c r="C141" s="163"/>
      <c r="D141" s="164" t="s">
        <v>72</v>
      </c>
      <c r="E141" s="176" t="s">
        <v>249</v>
      </c>
      <c r="F141" s="176" t="s">
        <v>250</v>
      </c>
      <c r="G141" s="163"/>
      <c r="H141" s="163"/>
      <c r="I141" s="166"/>
      <c r="J141" s="177">
        <f>BK141</f>
        <v>29500</v>
      </c>
      <c r="K141" s="163"/>
      <c r="L141" s="168"/>
      <c r="M141" s="169"/>
      <c r="N141" s="170"/>
      <c r="O141" s="170"/>
      <c r="P141" s="171">
        <f>SUM(P142:P143)</f>
        <v>0</v>
      </c>
      <c r="Q141" s="170"/>
      <c r="R141" s="171">
        <f>SUM(R142:R143)</f>
        <v>0</v>
      </c>
      <c r="S141" s="170"/>
      <c r="T141" s="172">
        <f>SUM(T142:T143)</f>
        <v>0</v>
      </c>
      <c r="AR141" s="173" t="s">
        <v>84</v>
      </c>
      <c r="AT141" s="174" t="s">
        <v>72</v>
      </c>
      <c r="AU141" s="174" t="s">
        <v>77</v>
      </c>
      <c r="AY141" s="173" t="s">
        <v>152</v>
      </c>
      <c r="BK141" s="175">
        <f>SUM(BK142:BK143)</f>
        <v>29500</v>
      </c>
    </row>
    <row r="142" spans="1:65" s="1" customFormat="1" ht="16.5" customHeight="1" x14ac:dyDescent="0.2">
      <c r="A142" s="34"/>
      <c r="B142" s="35"/>
      <c r="C142" s="178" t="s">
        <v>228</v>
      </c>
      <c r="D142" s="178" t="s">
        <v>154</v>
      </c>
      <c r="E142" s="179" t="s">
        <v>700</v>
      </c>
      <c r="F142" s="180" t="s">
        <v>701</v>
      </c>
      <c r="G142" s="181" t="s">
        <v>386</v>
      </c>
      <c r="H142" s="182">
        <v>1</v>
      </c>
      <c r="I142" s="183">
        <v>29500</v>
      </c>
      <c r="J142" s="184">
        <f>ROUND(I142*H142,2)</f>
        <v>29500</v>
      </c>
      <c r="K142" s="180" t="s">
        <v>19</v>
      </c>
      <c r="L142" s="39"/>
      <c r="M142" s="185" t="s">
        <v>19</v>
      </c>
      <c r="N142" s="186" t="s">
        <v>44</v>
      </c>
      <c r="O142" s="64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241</v>
      </c>
      <c r="AT142" s="189" t="s">
        <v>154</v>
      </c>
      <c r="AU142" s="189" t="s">
        <v>84</v>
      </c>
      <c r="AY142" s="17" t="s">
        <v>152</v>
      </c>
      <c r="BE142" s="190">
        <f>IF(N142="základní",J142,0)</f>
        <v>29500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77</v>
      </c>
      <c r="BK142" s="190">
        <f>ROUND(I142*H142,2)</f>
        <v>29500</v>
      </c>
      <c r="BL142" s="17" t="s">
        <v>241</v>
      </c>
      <c r="BM142" s="189" t="s">
        <v>414</v>
      </c>
    </row>
    <row r="143" spans="1:65" s="1" customFormat="1" ht="11.25" x14ac:dyDescent="0.2">
      <c r="A143" s="34"/>
      <c r="B143" s="35"/>
      <c r="C143" s="36"/>
      <c r="D143" s="191" t="s">
        <v>160</v>
      </c>
      <c r="E143" s="36"/>
      <c r="F143" s="192" t="s">
        <v>701</v>
      </c>
      <c r="G143" s="36"/>
      <c r="H143" s="36"/>
      <c r="I143" s="193"/>
      <c r="J143" s="36"/>
      <c r="K143" s="36"/>
      <c r="L143" s="39"/>
      <c r="M143" s="194"/>
      <c r="N143" s="19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160</v>
      </c>
      <c r="AU143" s="17" t="s">
        <v>84</v>
      </c>
    </row>
    <row r="144" spans="1:65" s="11" customFormat="1" ht="22.9" customHeight="1" x14ac:dyDescent="0.2">
      <c r="B144" s="162"/>
      <c r="C144" s="163"/>
      <c r="D144" s="164" t="s">
        <v>72</v>
      </c>
      <c r="E144" s="176" t="s">
        <v>399</v>
      </c>
      <c r="F144" s="176" t="s">
        <v>400</v>
      </c>
      <c r="G144" s="163"/>
      <c r="H144" s="163"/>
      <c r="I144" s="166"/>
      <c r="J144" s="177">
        <f>BK144</f>
        <v>40062.300000000003</v>
      </c>
      <c r="K144" s="163"/>
      <c r="L144" s="168"/>
      <c r="M144" s="169"/>
      <c r="N144" s="170"/>
      <c r="O144" s="170"/>
      <c r="P144" s="171">
        <f>SUM(P145:P158)</f>
        <v>0</v>
      </c>
      <c r="Q144" s="170"/>
      <c r="R144" s="171">
        <f>SUM(R145:R158)</f>
        <v>0</v>
      </c>
      <c r="S144" s="170"/>
      <c r="T144" s="172">
        <f>SUM(T145:T158)</f>
        <v>0</v>
      </c>
      <c r="AR144" s="173" t="s">
        <v>84</v>
      </c>
      <c r="AT144" s="174" t="s">
        <v>72</v>
      </c>
      <c r="AU144" s="174" t="s">
        <v>77</v>
      </c>
      <c r="AY144" s="173" t="s">
        <v>152</v>
      </c>
      <c r="BK144" s="175">
        <f>SUM(BK145:BK158)</f>
        <v>40062.300000000003</v>
      </c>
    </row>
    <row r="145" spans="1:65" s="1" customFormat="1" ht="16.5" customHeight="1" x14ac:dyDescent="0.2">
      <c r="A145" s="34"/>
      <c r="B145" s="35"/>
      <c r="C145" s="178" t="s">
        <v>8</v>
      </c>
      <c r="D145" s="178" t="s">
        <v>154</v>
      </c>
      <c r="E145" s="179" t="s">
        <v>702</v>
      </c>
      <c r="F145" s="180" t="s">
        <v>703</v>
      </c>
      <c r="G145" s="181" t="s">
        <v>157</v>
      </c>
      <c r="H145" s="182">
        <v>22</v>
      </c>
      <c r="I145" s="183">
        <v>1121</v>
      </c>
      <c r="J145" s="184">
        <f>ROUND(I145*H145,2)</f>
        <v>24662</v>
      </c>
      <c r="K145" s="180" t="s">
        <v>19</v>
      </c>
      <c r="L145" s="39"/>
      <c r="M145" s="185" t="s">
        <v>19</v>
      </c>
      <c r="N145" s="186" t="s">
        <v>44</v>
      </c>
      <c r="O145" s="64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241</v>
      </c>
      <c r="AT145" s="189" t="s">
        <v>154</v>
      </c>
      <c r="AU145" s="189" t="s">
        <v>84</v>
      </c>
      <c r="AY145" s="17" t="s">
        <v>152</v>
      </c>
      <c r="BE145" s="190">
        <f>IF(N145="základní",J145,0)</f>
        <v>24662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77</v>
      </c>
      <c r="BK145" s="190">
        <f>ROUND(I145*H145,2)</f>
        <v>24662</v>
      </c>
      <c r="BL145" s="17" t="s">
        <v>241</v>
      </c>
      <c r="BM145" s="189" t="s">
        <v>425</v>
      </c>
    </row>
    <row r="146" spans="1:65" s="1" customFormat="1" ht="11.25" x14ac:dyDescent="0.2">
      <c r="A146" s="34"/>
      <c r="B146" s="35"/>
      <c r="C146" s="36"/>
      <c r="D146" s="191" t="s">
        <v>160</v>
      </c>
      <c r="E146" s="36"/>
      <c r="F146" s="192" t="s">
        <v>703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84</v>
      </c>
    </row>
    <row r="147" spans="1:65" s="12" customFormat="1" ht="11.25" x14ac:dyDescent="0.2">
      <c r="B147" s="198"/>
      <c r="C147" s="199"/>
      <c r="D147" s="191" t="s">
        <v>164</v>
      </c>
      <c r="E147" s="200" t="s">
        <v>19</v>
      </c>
      <c r="F147" s="201" t="s">
        <v>777</v>
      </c>
      <c r="G147" s="199"/>
      <c r="H147" s="202">
        <v>22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164</v>
      </c>
      <c r="AU147" s="208" t="s">
        <v>84</v>
      </c>
      <c r="AV147" s="12" t="s">
        <v>84</v>
      </c>
      <c r="AW147" s="12" t="s">
        <v>35</v>
      </c>
      <c r="AX147" s="12" t="s">
        <v>73</v>
      </c>
      <c r="AY147" s="208" t="s">
        <v>152</v>
      </c>
    </row>
    <row r="148" spans="1:65" s="13" customFormat="1" ht="11.25" x14ac:dyDescent="0.2">
      <c r="B148" s="219"/>
      <c r="C148" s="220"/>
      <c r="D148" s="191" t="s">
        <v>164</v>
      </c>
      <c r="E148" s="221" t="s">
        <v>19</v>
      </c>
      <c r="F148" s="222" t="s">
        <v>321</v>
      </c>
      <c r="G148" s="220"/>
      <c r="H148" s="223">
        <v>22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164</v>
      </c>
      <c r="AU148" s="229" t="s">
        <v>84</v>
      </c>
      <c r="AV148" s="13" t="s">
        <v>91</v>
      </c>
      <c r="AW148" s="13" t="s">
        <v>35</v>
      </c>
      <c r="AX148" s="13" t="s">
        <v>77</v>
      </c>
      <c r="AY148" s="229" t="s">
        <v>152</v>
      </c>
    </row>
    <row r="149" spans="1:65" s="1" customFormat="1" ht="16.5" customHeight="1" x14ac:dyDescent="0.2">
      <c r="A149" s="34"/>
      <c r="B149" s="35"/>
      <c r="C149" s="178" t="s">
        <v>241</v>
      </c>
      <c r="D149" s="178" t="s">
        <v>154</v>
      </c>
      <c r="E149" s="179" t="s">
        <v>705</v>
      </c>
      <c r="F149" s="180" t="s">
        <v>706</v>
      </c>
      <c r="G149" s="181" t="s">
        <v>157</v>
      </c>
      <c r="H149" s="182">
        <v>22</v>
      </c>
      <c r="I149" s="183">
        <v>17.7</v>
      </c>
      <c r="J149" s="184">
        <f>ROUND(I149*H149,2)</f>
        <v>389.4</v>
      </c>
      <c r="K149" s="180" t="s">
        <v>19</v>
      </c>
      <c r="L149" s="39"/>
      <c r="M149" s="185" t="s">
        <v>19</v>
      </c>
      <c r="N149" s="186" t="s">
        <v>44</v>
      </c>
      <c r="O149" s="64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241</v>
      </c>
      <c r="AT149" s="189" t="s">
        <v>154</v>
      </c>
      <c r="AU149" s="189" t="s">
        <v>84</v>
      </c>
      <c r="AY149" s="17" t="s">
        <v>152</v>
      </c>
      <c r="BE149" s="190">
        <f>IF(N149="základní",J149,0)</f>
        <v>389.4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77</v>
      </c>
      <c r="BK149" s="190">
        <f>ROUND(I149*H149,2)</f>
        <v>389.4</v>
      </c>
      <c r="BL149" s="17" t="s">
        <v>241</v>
      </c>
      <c r="BM149" s="189" t="s">
        <v>262</v>
      </c>
    </row>
    <row r="150" spans="1:65" s="1" customFormat="1" ht="11.25" x14ac:dyDescent="0.2">
      <c r="A150" s="34"/>
      <c r="B150" s="35"/>
      <c r="C150" s="36"/>
      <c r="D150" s="191" t="s">
        <v>160</v>
      </c>
      <c r="E150" s="36"/>
      <c r="F150" s="192" t="s">
        <v>706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84</v>
      </c>
    </row>
    <row r="151" spans="1:65" s="1" customFormat="1" ht="16.5" customHeight="1" x14ac:dyDescent="0.2">
      <c r="A151" s="34"/>
      <c r="B151" s="35"/>
      <c r="C151" s="178" t="s">
        <v>251</v>
      </c>
      <c r="D151" s="178" t="s">
        <v>154</v>
      </c>
      <c r="E151" s="179" t="s">
        <v>707</v>
      </c>
      <c r="F151" s="180" t="s">
        <v>708</v>
      </c>
      <c r="G151" s="181" t="s">
        <v>254</v>
      </c>
      <c r="H151" s="182">
        <v>1</v>
      </c>
      <c r="I151" s="183">
        <v>944</v>
      </c>
      <c r="J151" s="184">
        <f>ROUND(I151*H151,2)</f>
        <v>944</v>
      </c>
      <c r="K151" s="180" t="s">
        <v>19</v>
      </c>
      <c r="L151" s="39"/>
      <c r="M151" s="185" t="s">
        <v>19</v>
      </c>
      <c r="N151" s="186" t="s">
        <v>44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241</v>
      </c>
      <c r="AT151" s="189" t="s">
        <v>154</v>
      </c>
      <c r="AU151" s="189" t="s">
        <v>84</v>
      </c>
      <c r="AY151" s="17" t="s">
        <v>152</v>
      </c>
      <c r="BE151" s="190">
        <f>IF(N151="základní",J151,0)</f>
        <v>944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77</v>
      </c>
      <c r="BK151" s="190">
        <f>ROUND(I151*H151,2)</f>
        <v>944</v>
      </c>
      <c r="BL151" s="17" t="s">
        <v>241</v>
      </c>
      <c r="BM151" s="189" t="s">
        <v>451</v>
      </c>
    </row>
    <row r="152" spans="1:65" s="1" customFormat="1" ht="11.25" x14ac:dyDescent="0.2">
      <c r="A152" s="34"/>
      <c r="B152" s="35"/>
      <c r="C152" s="36"/>
      <c r="D152" s="191" t="s">
        <v>160</v>
      </c>
      <c r="E152" s="36"/>
      <c r="F152" s="192" t="s">
        <v>708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84</v>
      </c>
    </row>
    <row r="153" spans="1:65" s="1" customFormat="1" ht="16.5" customHeight="1" x14ac:dyDescent="0.2">
      <c r="A153" s="34"/>
      <c r="B153" s="35"/>
      <c r="C153" s="178" t="s">
        <v>258</v>
      </c>
      <c r="D153" s="178" t="s">
        <v>154</v>
      </c>
      <c r="E153" s="179" t="s">
        <v>709</v>
      </c>
      <c r="F153" s="180" t="s">
        <v>710</v>
      </c>
      <c r="G153" s="181" t="s">
        <v>157</v>
      </c>
      <c r="H153" s="182">
        <v>15.188000000000001</v>
      </c>
      <c r="I153" s="183">
        <v>542.79999999999995</v>
      </c>
      <c r="J153" s="184">
        <f>ROUND(I153*H153,2)</f>
        <v>8244.0499999999993</v>
      </c>
      <c r="K153" s="180" t="s">
        <v>19</v>
      </c>
      <c r="L153" s="39"/>
      <c r="M153" s="185" t="s">
        <v>19</v>
      </c>
      <c r="N153" s="186" t="s">
        <v>44</v>
      </c>
      <c r="O153" s="64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241</v>
      </c>
      <c r="AT153" s="189" t="s">
        <v>154</v>
      </c>
      <c r="AU153" s="189" t="s">
        <v>84</v>
      </c>
      <c r="AY153" s="17" t="s">
        <v>152</v>
      </c>
      <c r="BE153" s="190">
        <f>IF(N153="základní",J153,0)</f>
        <v>8244.0499999999993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77</v>
      </c>
      <c r="BK153" s="190">
        <f>ROUND(I153*H153,2)</f>
        <v>8244.0499999999993</v>
      </c>
      <c r="BL153" s="17" t="s">
        <v>241</v>
      </c>
      <c r="BM153" s="189" t="s">
        <v>456</v>
      </c>
    </row>
    <row r="154" spans="1:65" s="1" customFormat="1" ht="11.25" x14ac:dyDescent="0.2">
      <c r="A154" s="34"/>
      <c r="B154" s="35"/>
      <c r="C154" s="36"/>
      <c r="D154" s="191" t="s">
        <v>160</v>
      </c>
      <c r="E154" s="36"/>
      <c r="F154" s="192" t="s">
        <v>710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160</v>
      </c>
      <c r="AU154" s="17" t="s">
        <v>84</v>
      </c>
    </row>
    <row r="155" spans="1:65" s="1" customFormat="1" ht="16.5" customHeight="1" x14ac:dyDescent="0.2">
      <c r="A155" s="34"/>
      <c r="B155" s="35"/>
      <c r="C155" s="209" t="s">
        <v>265</v>
      </c>
      <c r="D155" s="209" t="s">
        <v>259</v>
      </c>
      <c r="E155" s="210" t="s">
        <v>712</v>
      </c>
      <c r="F155" s="211" t="s">
        <v>713</v>
      </c>
      <c r="G155" s="212" t="s">
        <v>157</v>
      </c>
      <c r="H155" s="213">
        <v>15.946999999999999</v>
      </c>
      <c r="I155" s="214">
        <v>295</v>
      </c>
      <c r="J155" s="215">
        <f>ROUND(I155*H155,2)</f>
        <v>4704.37</v>
      </c>
      <c r="K155" s="211" t="s">
        <v>19</v>
      </c>
      <c r="L155" s="216"/>
      <c r="M155" s="217" t="s">
        <v>19</v>
      </c>
      <c r="N155" s="218" t="s">
        <v>44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262</v>
      </c>
      <c r="AT155" s="189" t="s">
        <v>259</v>
      </c>
      <c r="AU155" s="189" t="s">
        <v>84</v>
      </c>
      <c r="AY155" s="17" t="s">
        <v>152</v>
      </c>
      <c r="BE155" s="190">
        <f>IF(N155="základní",J155,0)</f>
        <v>4704.37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77</v>
      </c>
      <c r="BK155" s="190">
        <f>ROUND(I155*H155,2)</f>
        <v>4704.37</v>
      </c>
      <c r="BL155" s="17" t="s">
        <v>241</v>
      </c>
      <c r="BM155" s="189" t="s">
        <v>468</v>
      </c>
    </row>
    <row r="156" spans="1:65" s="1" customFormat="1" ht="11.25" x14ac:dyDescent="0.2">
      <c r="A156" s="34"/>
      <c r="B156" s="35"/>
      <c r="C156" s="36"/>
      <c r="D156" s="191" t="s">
        <v>160</v>
      </c>
      <c r="E156" s="36"/>
      <c r="F156" s="192" t="s">
        <v>713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84</v>
      </c>
    </row>
    <row r="157" spans="1:65" s="1" customFormat="1" ht="16.5" customHeight="1" x14ac:dyDescent="0.2">
      <c r="A157" s="34"/>
      <c r="B157" s="35"/>
      <c r="C157" s="178" t="s">
        <v>271</v>
      </c>
      <c r="D157" s="178" t="s">
        <v>154</v>
      </c>
      <c r="E157" s="179" t="s">
        <v>426</v>
      </c>
      <c r="F157" s="180" t="s">
        <v>427</v>
      </c>
      <c r="G157" s="181" t="s">
        <v>206</v>
      </c>
      <c r="H157" s="182">
        <v>1.087</v>
      </c>
      <c r="I157" s="183">
        <v>1028.96</v>
      </c>
      <c r="J157" s="184">
        <f>ROUND(I157*H157,2)</f>
        <v>1118.48</v>
      </c>
      <c r="K157" s="180" t="s">
        <v>19</v>
      </c>
      <c r="L157" s="39"/>
      <c r="M157" s="185" t="s">
        <v>19</v>
      </c>
      <c r="N157" s="186" t="s">
        <v>44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241</v>
      </c>
      <c r="AT157" s="189" t="s">
        <v>154</v>
      </c>
      <c r="AU157" s="189" t="s">
        <v>84</v>
      </c>
      <c r="AY157" s="17" t="s">
        <v>152</v>
      </c>
      <c r="BE157" s="190">
        <f>IF(N157="základní",J157,0)</f>
        <v>1118.48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77</v>
      </c>
      <c r="BK157" s="190">
        <f>ROUND(I157*H157,2)</f>
        <v>1118.48</v>
      </c>
      <c r="BL157" s="17" t="s">
        <v>241</v>
      </c>
      <c r="BM157" s="189" t="s">
        <v>284</v>
      </c>
    </row>
    <row r="158" spans="1:65" s="1" customFormat="1" ht="11.25" x14ac:dyDescent="0.2">
      <c r="A158" s="34"/>
      <c r="B158" s="35"/>
      <c r="C158" s="36"/>
      <c r="D158" s="191" t="s">
        <v>160</v>
      </c>
      <c r="E158" s="36"/>
      <c r="F158" s="192" t="s">
        <v>427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160</v>
      </c>
      <c r="AU158" s="17" t="s">
        <v>84</v>
      </c>
    </row>
    <row r="159" spans="1:65" s="11" customFormat="1" ht="22.9" customHeight="1" x14ac:dyDescent="0.2">
      <c r="B159" s="162"/>
      <c r="C159" s="163"/>
      <c r="D159" s="164" t="s">
        <v>72</v>
      </c>
      <c r="E159" s="176" t="s">
        <v>437</v>
      </c>
      <c r="F159" s="176" t="s">
        <v>438</v>
      </c>
      <c r="G159" s="163"/>
      <c r="H159" s="163"/>
      <c r="I159" s="166"/>
      <c r="J159" s="177">
        <f>BK159</f>
        <v>23393.24</v>
      </c>
      <c r="K159" s="163"/>
      <c r="L159" s="168"/>
      <c r="M159" s="169"/>
      <c r="N159" s="170"/>
      <c r="O159" s="170"/>
      <c r="P159" s="171">
        <f>SUM(P160:P177)</f>
        <v>0</v>
      </c>
      <c r="Q159" s="170"/>
      <c r="R159" s="171">
        <f>SUM(R160:R177)</f>
        <v>0</v>
      </c>
      <c r="S159" s="170"/>
      <c r="T159" s="172">
        <f>SUM(T160:T177)</f>
        <v>0</v>
      </c>
      <c r="AR159" s="173" t="s">
        <v>84</v>
      </c>
      <c r="AT159" s="174" t="s">
        <v>72</v>
      </c>
      <c r="AU159" s="174" t="s">
        <v>77</v>
      </c>
      <c r="AY159" s="173" t="s">
        <v>152</v>
      </c>
      <c r="BK159" s="175">
        <f>SUM(BK160:BK177)</f>
        <v>23393.24</v>
      </c>
    </row>
    <row r="160" spans="1:65" s="1" customFormat="1" ht="16.5" customHeight="1" x14ac:dyDescent="0.2">
      <c r="A160" s="34"/>
      <c r="B160" s="35"/>
      <c r="C160" s="178" t="s">
        <v>7</v>
      </c>
      <c r="D160" s="178" t="s">
        <v>154</v>
      </c>
      <c r="E160" s="179" t="s">
        <v>778</v>
      </c>
      <c r="F160" s="180" t="s">
        <v>779</v>
      </c>
      <c r="G160" s="181" t="s">
        <v>157</v>
      </c>
      <c r="H160" s="182">
        <v>2.88</v>
      </c>
      <c r="I160" s="183">
        <v>717.44</v>
      </c>
      <c r="J160" s="184">
        <f>ROUND(I160*H160,2)</f>
        <v>2066.23</v>
      </c>
      <c r="K160" s="180" t="s">
        <v>19</v>
      </c>
      <c r="L160" s="39"/>
      <c r="M160" s="185" t="s">
        <v>19</v>
      </c>
      <c r="N160" s="186" t="s">
        <v>44</v>
      </c>
      <c r="O160" s="64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241</v>
      </c>
      <c r="AT160" s="189" t="s">
        <v>154</v>
      </c>
      <c r="AU160" s="189" t="s">
        <v>84</v>
      </c>
      <c r="AY160" s="17" t="s">
        <v>152</v>
      </c>
      <c r="BE160" s="190">
        <f>IF(N160="základní",J160,0)</f>
        <v>2066.23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77</v>
      </c>
      <c r="BK160" s="190">
        <f>ROUND(I160*H160,2)</f>
        <v>2066.23</v>
      </c>
      <c r="BL160" s="17" t="s">
        <v>241</v>
      </c>
      <c r="BM160" s="189" t="s">
        <v>296</v>
      </c>
    </row>
    <row r="161" spans="1:65" s="1" customFormat="1" ht="11.25" x14ac:dyDescent="0.2">
      <c r="A161" s="34"/>
      <c r="B161" s="35"/>
      <c r="C161" s="36"/>
      <c r="D161" s="191" t="s">
        <v>160</v>
      </c>
      <c r="E161" s="36"/>
      <c r="F161" s="192" t="s">
        <v>779</v>
      </c>
      <c r="G161" s="36"/>
      <c r="H161" s="36"/>
      <c r="I161" s="193"/>
      <c r="J161" s="36"/>
      <c r="K161" s="36"/>
      <c r="L161" s="39"/>
      <c r="M161" s="194"/>
      <c r="N161" s="195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160</v>
      </c>
      <c r="AU161" s="17" t="s">
        <v>84</v>
      </c>
    </row>
    <row r="162" spans="1:65" s="12" customFormat="1" ht="11.25" x14ac:dyDescent="0.2">
      <c r="B162" s="198"/>
      <c r="C162" s="199"/>
      <c r="D162" s="191" t="s">
        <v>164</v>
      </c>
      <c r="E162" s="200" t="s">
        <v>19</v>
      </c>
      <c r="F162" s="201" t="s">
        <v>780</v>
      </c>
      <c r="G162" s="199"/>
      <c r="H162" s="202">
        <v>2.88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164</v>
      </c>
      <c r="AU162" s="208" t="s">
        <v>84</v>
      </c>
      <c r="AV162" s="12" t="s">
        <v>84</v>
      </c>
      <c r="AW162" s="12" t="s">
        <v>35</v>
      </c>
      <c r="AX162" s="12" t="s">
        <v>73</v>
      </c>
      <c r="AY162" s="208" t="s">
        <v>152</v>
      </c>
    </row>
    <row r="163" spans="1:65" s="13" customFormat="1" ht="11.25" x14ac:dyDescent="0.2">
      <c r="B163" s="219"/>
      <c r="C163" s="220"/>
      <c r="D163" s="191" t="s">
        <v>164</v>
      </c>
      <c r="E163" s="221" t="s">
        <v>19</v>
      </c>
      <c r="F163" s="222" t="s">
        <v>321</v>
      </c>
      <c r="G163" s="220"/>
      <c r="H163" s="223">
        <v>2.88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164</v>
      </c>
      <c r="AU163" s="229" t="s">
        <v>84</v>
      </c>
      <c r="AV163" s="13" t="s">
        <v>91</v>
      </c>
      <c r="AW163" s="13" t="s">
        <v>35</v>
      </c>
      <c r="AX163" s="13" t="s">
        <v>77</v>
      </c>
      <c r="AY163" s="229" t="s">
        <v>152</v>
      </c>
    </row>
    <row r="164" spans="1:65" s="1" customFormat="1" ht="16.5" customHeight="1" x14ac:dyDescent="0.2">
      <c r="A164" s="34"/>
      <c r="B164" s="35"/>
      <c r="C164" s="209" t="s">
        <v>395</v>
      </c>
      <c r="D164" s="209" t="s">
        <v>259</v>
      </c>
      <c r="E164" s="210" t="s">
        <v>781</v>
      </c>
      <c r="F164" s="211" t="s">
        <v>782</v>
      </c>
      <c r="G164" s="212" t="s">
        <v>157</v>
      </c>
      <c r="H164" s="213">
        <v>2.88</v>
      </c>
      <c r="I164" s="214">
        <v>3540</v>
      </c>
      <c r="J164" s="215">
        <f>ROUND(I164*H164,2)</f>
        <v>10195.200000000001</v>
      </c>
      <c r="K164" s="211" t="s">
        <v>19</v>
      </c>
      <c r="L164" s="216"/>
      <c r="M164" s="217" t="s">
        <v>19</v>
      </c>
      <c r="N164" s="218" t="s">
        <v>44</v>
      </c>
      <c r="O164" s="64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262</v>
      </c>
      <c r="AT164" s="189" t="s">
        <v>259</v>
      </c>
      <c r="AU164" s="189" t="s">
        <v>84</v>
      </c>
      <c r="AY164" s="17" t="s">
        <v>152</v>
      </c>
      <c r="BE164" s="190">
        <f>IF(N164="základní",J164,0)</f>
        <v>10195.200000000001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77</v>
      </c>
      <c r="BK164" s="190">
        <f>ROUND(I164*H164,2)</f>
        <v>10195.200000000001</v>
      </c>
      <c r="BL164" s="17" t="s">
        <v>241</v>
      </c>
      <c r="BM164" s="189" t="s">
        <v>308</v>
      </c>
    </row>
    <row r="165" spans="1:65" s="1" customFormat="1" ht="11.25" x14ac:dyDescent="0.2">
      <c r="A165" s="34"/>
      <c r="B165" s="35"/>
      <c r="C165" s="36"/>
      <c r="D165" s="191" t="s">
        <v>160</v>
      </c>
      <c r="E165" s="36"/>
      <c r="F165" s="192" t="s">
        <v>782</v>
      </c>
      <c r="G165" s="36"/>
      <c r="H165" s="36"/>
      <c r="I165" s="193"/>
      <c r="J165" s="36"/>
      <c r="K165" s="36"/>
      <c r="L165" s="39"/>
      <c r="M165" s="194"/>
      <c r="N165" s="19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160</v>
      </c>
      <c r="AU165" s="17" t="s">
        <v>84</v>
      </c>
    </row>
    <row r="166" spans="1:65" s="1" customFormat="1" ht="16.5" customHeight="1" x14ac:dyDescent="0.2">
      <c r="A166" s="34"/>
      <c r="B166" s="35"/>
      <c r="C166" s="178" t="s">
        <v>397</v>
      </c>
      <c r="D166" s="178" t="s">
        <v>154</v>
      </c>
      <c r="E166" s="179" t="s">
        <v>714</v>
      </c>
      <c r="F166" s="180" t="s">
        <v>715</v>
      </c>
      <c r="G166" s="181" t="s">
        <v>254</v>
      </c>
      <c r="H166" s="182">
        <v>1</v>
      </c>
      <c r="I166" s="183">
        <v>739.86</v>
      </c>
      <c r="J166" s="184">
        <f>ROUND(I166*H166,2)</f>
        <v>739.86</v>
      </c>
      <c r="K166" s="180" t="s">
        <v>19</v>
      </c>
      <c r="L166" s="39"/>
      <c r="M166" s="185" t="s">
        <v>19</v>
      </c>
      <c r="N166" s="186" t="s">
        <v>44</v>
      </c>
      <c r="O166" s="64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241</v>
      </c>
      <c r="AT166" s="189" t="s">
        <v>154</v>
      </c>
      <c r="AU166" s="189" t="s">
        <v>84</v>
      </c>
      <c r="AY166" s="17" t="s">
        <v>152</v>
      </c>
      <c r="BE166" s="190">
        <f>IF(N166="základní",J166,0)</f>
        <v>739.86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77</v>
      </c>
      <c r="BK166" s="190">
        <f>ROUND(I166*H166,2)</f>
        <v>739.86</v>
      </c>
      <c r="BL166" s="17" t="s">
        <v>241</v>
      </c>
      <c r="BM166" s="189" t="s">
        <v>322</v>
      </c>
    </row>
    <row r="167" spans="1:65" s="1" customFormat="1" ht="11.25" x14ac:dyDescent="0.2">
      <c r="A167" s="34"/>
      <c r="B167" s="35"/>
      <c r="C167" s="36"/>
      <c r="D167" s="191" t="s">
        <v>160</v>
      </c>
      <c r="E167" s="36"/>
      <c r="F167" s="192" t="s">
        <v>715</v>
      </c>
      <c r="G167" s="36"/>
      <c r="H167" s="36"/>
      <c r="I167" s="193"/>
      <c r="J167" s="36"/>
      <c r="K167" s="36"/>
      <c r="L167" s="39"/>
      <c r="M167" s="194"/>
      <c r="N167" s="195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160</v>
      </c>
      <c r="AU167" s="17" t="s">
        <v>84</v>
      </c>
    </row>
    <row r="168" spans="1:65" s="1" customFormat="1" ht="24.2" customHeight="1" x14ac:dyDescent="0.2">
      <c r="A168" s="34"/>
      <c r="B168" s="35"/>
      <c r="C168" s="209" t="s">
        <v>644</v>
      </c>
      <c r="D168" s="209" t="s">
        <v>259</v>
      </c>
      <c r="E168" s="210" t="s">
        <v>716</v>
      </c>
      <c r="F168" s="211" t="s">
        <v>717</v>
      </c>
      <c r="G168" s="212" t="s">
        <v>254</v>
      </c>
      <c r="H168" s="213">
        <v>1</v>
      </c>
      <c r="I168" s="214">
        <v>3540</v>
      </c>
      <c r="J168" s="215">
        <f>ROUND(I168*H168,2)</f>
        <v>3540</v>
      </c>
      <c r="K168" s="211" t="s">
        <v>19</v>
      </c>
      <c r="L168" s="216"/>
      <c r="M168" s="217" t="s">
        <v>19</v>
      </c>
      <c r="N168" s="218" t="s">
        <v>44</v>
      </c>
      <c r="O168" s="64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262</v>
      </c>
      <c r="AT168" s="189" t="s">
        <v>259</v>
      </c>
      <c r="AU168" s="189" t="s">
        <v>84</v>
      </c>
      <c r="AY168" s="17" t="s">
        <v>152</v>
      </c>
      <c r="BE168" s="190">
        <f>IF(N168="základní",J168,0)</f>
        <v>3540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77</v>
      </c>
      <c r="BK168" s="190">
        <f>ROUND(I168*H168,2)</f>
        <v>3540</v>
      </c>
      <c r="BL168" s="17" t="s">
        <v>241</v>
      </c>
      <c r="BM168" s="189" t="s">
        <v>339</v>
      </c>
    </row>
    <row r="169" spans="1:65" s="1" customFormat="1" ht="11.25" x14ac:dyDescent="0.2">
      <c r="A169" s="34"/>
      <c r="B169" s="35"/>
      <c r="C169" s="36"/>
      <c r="D169" s="191" t="s">
        <v>160</v>
      </c>
      <c r="E169" s="36"/>
      <c r="F169" s="192" t="s">
        <v>717</v>
      </c>
      <c r="G169" s="36"/>
      <c r="H169" s="36"/>
      <c r="I169" s="193"/>
      <c r="J169" s="36"/>
      <c r="K169" s="36"/>
      <c r="L169" s="39"/>
      <c r="M169" s="194"/>
      <c r="N169" s="19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160</v>
      </c>
      <c r="AU169" s="17" t="s">
        <v>84</v>
      </c>
    </row>
    <row r="170" spans="1:65" s="1" customFormat="1" ht="16.5" customHeight="1" x14ac:dyDescent="0.2">
      <c r="A170" s="34"/>
      <c r="B170" s="35"/>
      <c r="C170" s="178" t="s">
        <v>646</v>
      </c>
      <c r="D170" s="178" t="s">
        <v>154</v>
      </c>
      <c r="E170" s="179" t="s">
        <v>718</v>
      </c>
      <c r="F170" s="180" t="s">
        <v>719</v>
      </c>
      <c r="G170" s="181" t="s">
        <v>254</v>
      </c>
      <c r="H170" s="182">
        <v>1</v>
      </c>
      <c r="I170" s="183">
        <v>1416</v>
      </c>
      <c r="J170" s="184">
        <f>ROUND(I170*H170,2)</f>
        <v>1416</v>
      </c>
      <c r="K170" s="180" t="s">
        <v>19</v>
      </c>
      <c r="L170" s="39"/>
      <c r="M170" s="185" t="s">
        <v>19</v>
      </c>
      <c r="N170" s="186" t="s">
        <v>44</v>
      </c>
      <c r="O170" s="64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241</v>
      </c>
      <c r="AT170" s="189" t="s">
        <v>154</v>
      </c>
      <c r="AU170" s="189" t="s">
        <v>84</v>
      </c>
      <c r="AY170" s="17" t="s">
        <v>152</v>
      </c>
      <c r="BE170" s="190">
        <f>IF(N170="základní",J170,0)</f>
        <v>1416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77</v>
      </c>
      <c r="BK170" s="190">
        <f>ROUND(I170*H170,2)</f>
        <v>1416</v>
      </c>
      <c r="BL170" s="17" t="s">
        <v>241</v>
      </c>
      <c r="BM170" s="189" t="s">
        <v>520</v>
      </c>
    </row>
    <row r="171" spans="1:65" s="1" customFormat="1" ht="11.25" x14ac:dyDescent="0.2">
      <c r="A171" s="34"/>
      <c r="B171" s="35"/>
      <c r="C171" s="36"/>
      <c r="D171" s="191" t="s">
        <v>160</v>
      </c>
      <c r="E171" s="36"/>
      <c r="F171" s="192" t="s">
        <v>719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84</v>
      </c>
    </row>
    <row r="172" spans="1:65" s="1" customFormat="1" ht="21.75" customHeight="1" x14ac:dyDescent="0.2">
      <c r="A172" s="34"/>
      <c r="B172" s="35"/>
      <c r="C172" s="209" t="s">
        <v>401</v>
      </c>
      <c r="D172" s="209" t="s">
        <v>259</v>
      </c>
      <c r="E172" s="210" t="s">
        <v>720</v>
      </c>
      <c r="F172" s="211" t="s">
        <v>721</v>
      </c>
      <c r="G172" s="212" t="s">
        <v>254</v>
      </c>
      <c r="H172" s="213">
        <v>1</v>
      </c>
      <c r="I172" s="214">
        <v>4720</v>
      </c>
      <c r="J172" s="215">
        <f>ROUND(I172*H172,2)</f>
        <v>4720</v>
      </c>
      <c r="K172" s="211" t="s">
        <v>19</v>
      </c>
      <c r="L172" s="216"/>
      <c r="M172" s="217" t="s">
        <v>19</v>
      </c>
      <c r="N172" s="218" t="s">
        <v>44</v>
      </c>
      <c r="O172" s="64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262</v>
      </c>
      <c r="AT172" s="189" t="s">
        <v>259</v>
      </c>
      <c r="AU172" s="189" t="s">
        <v>84</v>
      </c>
      <c r="AY172" s="17" t="s">
        <v>152</v>
      </c>
      <c r="BE172" s="190">
        <f>IF(N172="základní",J172,0)</f>
        <v>4720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77</v>
      </c>
      <c r="BK172" s="190">
        <f>ROUND(I172*H172,2)</f>
        <v>4720</v>
      </c>
      <c r="BL172" s="17" t="s">
        <v>241</v>
      </c>
      <c r="BM172" s="189" t="s">
        <v>524</v>
      </c>
    </row>
    <row r="173" spans="1:65" s="1" customFormat="1" ht="11.25" x14ac:dyDescent="0.2">
      <c r="A173" s="34"/>
      <c r="B173" s="35"/>
      <c r="C173" s="36"/>
      <c r="D173" s="191" t="s">
        <v>160</v>
      </c>
      <c r="E173" s="36"/>
      <c r="F173" s="192" t="s">
        <v>721</v>
      </c>
      <c r="G173" s="36"/>
      <c r="H173" s="36"/>
      <c r="I173" s="193"/>
      <c r="J173" s="36"/>
      <c r="K173" s="36"/>
      <c r="L173" s="39"/>
      <c r="M173" s="194"/>
      <c r="N173" s="195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160</v>
      </c>
      <c r="AU173" s="17" t="s">
        <v>84</v>
      </c>
    </row>
    <row r="174" spans="1:65" s="1" customFormat="1" ht="16.5" customHeight="1" x14ac:dyDescent="0.2">
      <c r="A174" s="34"/>
      <c r="B174" s="35"/>
      <c r="C174" s="178" t="s">
        <v>408</v>
      </c>
      <c r="D174" s="178" t="s">
        <v>154</v>
      </c>
      <c r="E174" s="179" t="s">
        <v>722</v>
      </c>
      <c r="F174" s="180" t="s">
        <v>723</v>
      </c>
      <c r="G174" s="181" t="s">
        <v>254</v>
      </c>
      <c r="H174" s="182">
        <v>1</v>
      </c>
      <c r="I174" s="183">
        <v>590</v>
      </c>
      <c r="J174" s="184">
        <f>ROUND(I174*H174,2)</f>
        <v>590</v>
      </c>
      <c r="K174" s="180" t="s">
        <v>19</v>
      </c>
      <c r="L174" s="39"/>
      <c r="M174" s="185" t="s">
        <v>19</v>
      </c>
      <c r="N174" s="186" t="s">
        <v>44</v>
      </c>
      <c r="O174" s="64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241</v>
      </c>
      <c r="AT174" s="189" t="s">
        <v>154</v>
      </c>
      <c r="AU174" s="189" t="s">
        <v>84</v>
      </c>
      <c r="AY174" s="17" t="s">
        <v>152</v>
      </c>
      <c r="BE174" s="190">
        <f>IF(N174="základní",J174,0)</f>
        <v>590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77</v>
      </c>
      <c r="BK174" s="190">
        <f>ROUND(I174*H174,2)</f>
        <v>590</v>
      </c>
      <c r="BL174" s="17" t="s">
        <v>241</v>
      </c>
      <c r="BM174" s="189" t="s">
        <v>531</v>
      </c>
    </row>
    <row r="175" spans="1:65" s="1" customFormat="1" ht="11.25" x14ac:dyDescent="0.2">
      <c r="A175" s="34"/>
      <c r="B175" s="35"/>
      <c r="C175" s="36"/>
      <c r="D175" s="191" t="s">
        <v>160</v>
      </c>
      <c r="E175" s="36"/>
      <c r="F175" s="192" t="s">
        <v>723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160</v>
      </c>
      <c r="AU175" s="17" t="s">
        <v>84</v>
      </c>
    </row>
    <row r="176" spans="1:65" s="1" customFormat="1" ht="16.5" customHeight="1" x14ac:dyDescent="0.2">
      <c r="A176" s="34"/>
      <c r="B176" s="35"/>
      <c r="C176" s="178" t="s">
        <v>414</v>
      </c>
      <c r="D176" s="178" t="s">
        <v>154</v>
      </c>
      <c r="E176" s="179" t="s">
        <v>474</v>
      </c>
      <c r="F176" s="180" t="s">
        <v>724</v>
      </c>
      <c r="G176" s="181" t="s">
        <v>206</v>
      </c>
      <c r="H176" s="182">
        <v>0.14099999999999999</v>
      </c>
      <c r="I176" s="183">
        <v>893.26</v>
      </c>
      <c r="J176" s="184">
        <f>ROUND(I176*H176,2)</f>
        <v>125.95</v>
      </c>
      <c r="K176" s="180" t="s">
        <v>19</v>
      </c>
      <c r="L176" s="39"/>
      <c r="M176" s="185" t="s">
        <v>19</v>
      </c>
      <c r="N176" s="186" t="s">
        <v>44</v>
      </c>
      <c r="O176" s="64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241</v>
      </c>
      <c r="AT176" s="189" t="s">
        <v>154</v>
      </c>
      <c r="AU176" s="189" t="s">
        <v>84</v>
      </c>
      <c r="AY176" s="17" t="s">
        <v>152</v>
      </c>
      <c r="BE176" s="190">
        <f>IF(N176="základní",J176,0)</f>
        <v>125.95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77</v>
      </c>
      <c r="BK176" s="190">
        <f>ROUND(I176*H176,2)</f>
        <v>125.95</v>
      </c>
      <c r="BL176" s="17" t="s">
        <v>241</v>
      </c>
      <c r="BM176" s="189" t="s">
        <v>540</v>
      </c>
    </row>
    <row r="177" spans="1:65" s="1" customFormat="1" ht="11.25" x14ac:dyDescent="0.2">
      <c r="A177" s="34"/>
      <c r="B177" s="35"/>
      <c r="C177" s="36"/>
      <c r="D177" s="191" t="s">
        <v>160</v>
      </c>
      <c r="E177" s="36"/>
      <c r="F177" s="192" t="s">
        <v>724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160</v>
      </c>
      <c r="AU177" s="17" t="s">
        <v>84</v>
      </c>
    </row>
    <row r="178" spans="1:65" s="11" customFormat="1" ht="22.9" customHeight="1" x14ac:dyDescent="0.2">
      <c r="B178" s="162"/>
      <c r="C178" s="163"/>
      <c r="D178" s="164" t="s">
        <v>72</v>
      </c>
      <c r="E178" s="176" t="s">
        <v>725</v>
      </c>
      <c r="F178" s="176" t="s">
        <v>726</v>
      </c>
      <c r="G178" s="163"/>
      <c r="H178" s="163"/>
      <c r="I178" s="166"/>
      <c r="J178" s="177">
        <f>BK178</f>
        <v>33294.22</v>
      </c>
      <c r="K178" s="163"/>
      <c r="L178" s="168"/>
      <c r="M178" s="169"/>
      <c r="N178" s="170"/>
      <c r="O178" s="170"/>
      <c r="P178" s="171">
        <f>SUM(P179:P200)</f>
        <v>0</v>
      </c>
      <c r="Q178" s="170"/>
      <c r="R178" s="171">
        <f>SUM(R179:R200)</f>
        <v>0</v>
      </c>
      <c r="S178" s="170"/>
      <c r="T178" s="172">
        <f>SUM(T179:T200)</f>
        <v>0</v>
      </c>
      <c r="AR178" s="173" t="s">
        <v>84</v>
      </c>
      <c r="AT178" s="174" t="s">
        <v>72</v>
      </c>
      <c r="AU178" s="174" t="s">
        <v>77</v>
      </c>
      <c r="AY178" s="173" t="s">
        <v>152</v>
      </c>
      <c r="BK178" s="175">
        <f>SUM(BK179:BK200)</f>
        <v>33294.22</v>
      </c>
    </row>
    <row r="179" spans="1:65" s="1" customFormat="1" ht="16.5" customHeight="1" x14ac:dyDescent="0.2">
      <c r="A179" s="34"/>
      <c r="B179" s="35"/>
      <c r="C179" s="178" t="s">
        <v>419</v>
      </c>
      <c r="D179" s="178" t="s">
        <v>154</v>
      </c>
      <c r="E179" s="179" t="s">
        <v>727</v>
      </c>
      <c r="F179" s="180" t="s">
        <v>728</v>
      </c>
      <c r="G179" s="181" t="s">
        <v>157</v>
      </c>
      <c r="H179" s="182">
        <v>15.188000000000001</v>
      </c>
      <c r="I179" s="183">
        <v>11.8</v>
      </c>
      <c r="J179" s="184">
        <f>ROUND(I179*H179,2)</f>
        <v>179.22</v>
      </c>
      <c r="K179" s="180" t="s">
        <v>19</v>
      </c>
      <c r="L179" s="39"/>
      <c r="M179" s="185" t="s">
        <v>19</v>
      </c>
      <c r="N179" s="186" t="s">
        <v>44</v>
      </c>
      <c r="O179" s="64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241</v>
      </c>
      <c r="AT179" s="189" t="s">
        <v>154</v>
      </c>
      <c r="AU179" s="189" t="s">
        <v>84</v>
      </c>
      <c r="AY179" s="17" t="s">
        <v>152</v>
      </c>
      <c r="BE179" s="190">
        <f>IF(N179="základní",J179,0)</f>
        <v>179.22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77</v>
      </c>
      <c r="BK179" s="190">
        <f>ROUND(I179*H179,2)</f>
        <v>179.22</v>
      </c>
      <c r="BL179" s="17" t="s">
        <v>241</v>
      </c>
      <c r="BM179" s="189" t="s">
        <v>544</v>
      </c>
    </row>
    <row r="180" spans="1:65" s="1" customFormat="1" ht="11.25" x14ac:dyDescent="0.2">
      <c r="A180" s="34"/>
      <c r="B180" s="35"/>
      <c r="C180" s="36"/>
      <c r="D180" s="191" t="s">
        <v>160</v>
      </c>
      <c r="E180" s="36"/>
      <c r="F180" s="192" t="s">
        <v>728</v>
      </c>
      <c r="G180" s="36"/>
      <c r="H180" s="36"/>
      <c r="I180" s="193"/>
      <c r="J180" s="36"/>
      <c r="K180" s="36"/>
      <c r="L180" s="39"/>
      <c r="M180" s="194"/>
      <c r="N180" s="195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160</v>
      </c>
      <c r="AU180" s="17" t="s">
        <v>84</v>
      </c>
    </row>
    <row r="181" spans="1:65" s="1" customFormat="1" ht="16.5" customHeight="1" x14ac:dyDescent="0.2">
      <c r="A181" s="34"/>
      <c r="B181" s="35"/>
      <c r="C181" s="178" t="s">
        <v>425</v>
      </c>
      <c r="D181" s="178" t="s">
        <v>154</v>
      </c>
      <c r="E181" s="179" t="s">
        <v>730</v>
      </c>
      <c r="F181" s="180" t="s">
        <v>731</v>
      </c>
      <c r="G181" s="181" t="s">
        <v>157</v>
      </c>
      <c r="H181" s="182">
        <v>15.188000000000001</v>
      </c>
      <c r="I181" s="183">
        <v>11.8</v>
      </c>
      <c r="J181" s="184">
        <f>ROUND(I181*H181,2)</f>
        <v>179.22</v>
      </c>
      <c r="K181" s="180" t="s">
        <v>19</v>
      </c>
      <c r="L181" s="39"/>
      <c r="M181" s="185" t="s">
        <v>19</v>
      </c>
      <c r="N181" s="186" t="s">
        <v>44</v>
      </c>
      <c r="O181" s="64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241</v>
      </c>
      <c r="AT181" s="189" t="s">
        <v>154</v>
      </c>
      <c r="AU181" s="189" t="s">
        <v>84</v>
      </c>
      <c r="AY181" s="17" t="s">
        <v>152</v>
      </c>
      <c r="BE181" s="190">
        <f>IF(N181="základní",J181,0)</f>
        <v>179.22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7" t="s">
        <v>77</v>
      </c>
      <c r="BK181" s="190">
        <f>ROUND(I181*H181,2)</f>
        <v>179.22</v>
      </c>
      <c r="BL181" s="17" t="s">
        <v>241</v>
      </c>
      <c r="BM181" s="189" t="s">
        <v>749</v>
      </c>
    </row>
    <row r="182" spans="1:65" s="1" customFormat="1" ht="11.25" x14ac:dyDescent="0.2">
      <c r="A182" s="34"/>
      <c r="B182" s="35"/>
      <c r="C182" s="36"/>
      <c r="D182" s="191" t="s">
        <v>160</v>
      </c>
      <c r="E182" s="36"/>
      <c r="F182" s="192" t="s">
        <v>731</v>
      </c>
      <c r="G182" s="36"/>
      <c r="H182" s="36"/>
      <c r="I182" s="193"/>
      <c r="J182" s="36"/>
      <c r="K182" s="36"/>
      <c r="L182" s="39"/>
      <c r="M182" s="194"/>
      <c r="N182" s="195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160</v>
      </c>
      <c r="AU182" s="17" t="s">
        <v>84</v>
      </c>
    </row>
    <row r="183" spans="1:65" s="1" customFormat="1" ht="16.5" customHeight="1" x14ac:dyDescent="0.2">
      <c r="A183" s="34"/>
      <c r="B183" s="35"/>
      <c r="C183" s="178" t="s">
        <v>431</v>
      </c>
      <c r="D183" s="178" t="s">
        <v>154</v>
      </c>
      <c r="E183" s="179" t="s">
        <v>732</v>
      </c>
      <c r="F183" s="180" t="s">
        <v>733</v>
      </c>
      <c r="G183" s="181" t="s">
        <v>157</v>
      </c>
      <c r="H183" s="182">
        <v>15.188000000000001</v>
      </c>
      <c r="I183" s="183">
        <v>11.8</v>
      </c>
      <c r="J183" s="184">
        <f>ROUND(I183*H183,2)</f>
        <v>179.22</v>
      </c>
      <c r="K183" s="180" t="s">
        <v>19</v>
      </c>
      <c r="L183" s="39"/>
      <c r="M183" s="185" t="s">
        <v>19</v>
      </c>
      <c r="N183" s="186" t="s">
        <v>44</v>
      </c>
      <c r="O183" s="64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241</v>
      </c>
      <c r="AT183" s="189" t="s">
        <v>154</v>
      </c>
      <c r="AU183" s="189" t="s">
        <v>84</v>
      </c>
      <c r="AY183" s="17" t="s">
        <v>152</v>
      </c>
      <c r="BE183" s="190">
        <f>IF(N183="základní",J183,0)</f>
        <v>179.22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77</v>
      </c>
      <c r="BK183" s="190">
        <f>ROUND(I183*H183,2)</f>
        <v>179.22</v>
      </c>
      <c r="BL183" s="17" t="s">
        <v>241</v>
      </c>
      <c r="BM183" s="189" t="s">
        <v>752</v>
      </c>
    </row>
    <row r="184" spans="1:65" s="1" customFormat="1" ht="11.25" x14ac:dyDescent="0.2">
      <c r="A184" s="34"/>
      <c r="B184" s="35"/>
      <c r="C184" s="36"/>
      <c r="D184" s="191" t="s">
        <v>160</v>
      </c>
      <c r="E184" s="36"/>
      <c r="F184" s="192" t="s">
        <v>733</v>
      </c>
      <c r="G184" s="36"/>
      <c r="H184" s="36"/>
      <c r="I184" s="193"/>
      <c r="J184" s="36"/>
      <c r="K184" s="36"/>
      <c r="L184" s="39"/>
      <c r="M184" s="194"/>
      <c r="N184" s="195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160</v>
      </c>
      <c r="AU184" s="17" t="s">
        <v>84</v>
      </c>
    </row>
    <row r="185" spans="1:65" s="1" customFormat="1" ht="16.5" customHeight="1" x14ac:dyDescent="0.2">
      <c r="A185" s="34"/>
      <c r="B185" s="35"/>
      <c r="C185" s="178" t="s">
        <v>262</v>
      </c>
      <c r="D185" s="178" t="s">
        <v>154</v>
      </c>
      <c r="E185" s="179" t="s">
        <v>734</v>
      </c>
      <c r="F185" s="180" t="s">
        <v>735</v>
      </c>
      <c r="G185" s="181" t="s">
        <v>157</v>
      </c>
      <c r="H185" s="182">
        <v>15.188000000000001</v>
      </c>
      <c r="I185" s="183">
        <v>236</v>
      </c>
      <c r="J185" s="184">
        <f>ROUND(I185*H185,2)</f>
        <v>3584.37</v>
      </c>
      <c r="K185" s="180" t="s">
        <v>19</v>
      </c>
      <c r="L185" s="39"/>
      <c r="M185" s="185" t="s">
        <v>19</v>
      </c>
      <c r="N185" s="186" t="s">
        <v>44</v>
      </c>
      <c r="O185" s="64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241</v>
      </c>
      <c r="AT185" s="189" t="s">
        <v>154</v>
      </c>
      <c r="AU185" s="189" t="s">
        <v>84</v>
      </c>
      <c r="AY185" s="17" t="s">
        <v>152</v>
      </c>
      <c r="BE185" s="190">
        <f>IF(N185="základní",J185,0)</f>
        <v>3584.37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77</v>
      </c>
      <c r="BK185" s="190">
        <f>ROUND(I185*H185,2)</f>
        <v>3584.37</v>
      </c>
      <c r="BL185" s="17" t="s">
        <v>241</v>
      </c>
      <c r="BM185" s="189" t="s">
        <v>756</v>
      </c>
    </row>
    <row r="186" spans="1:65" s="1" customFormat="1" ht="11.25" x14ac:dyDescent="0.2">
      <c r="A186" s="34"/>
      <c r="B186" s="35"/>
      <c r="C186" s="36"/>
      <c r="D186" s="191" t="s">
        <v>160</v>
      </c>
      <c r="E186" s="36"/>
      <c r="F186" s="192" t="s">
        <v>735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160</v>
      </c>
      <c r="AU186" s="17" t="s">
        <v>84</v>
      </c>
    </row>
    <row r="187" spans="1:65" s="1" customFormat="1" ht="16.5" customHeight="1" x14ac:dyDescent="0.2">
      <c r="A187" s="34"/>
      <c r="B187" s="35"/>
      <c r="C187" s="178" t="s">
        <v>445</v>
      </c>
      <c r="D187" s="178" t="s">
        <v>154</v>
      </c>
      <c r="E187" s="179" t="s">
        <v>736</v>
      </c>
      <c r="F187" s="180" t="s">
        <v>737</v>
      </c>
      <c r="G187" s="181" t="s">
        <v>157</v>
      </c>
      <c r="H187" s="182">
        <v>15.188000000000001</v>
      </c>
      <c r="I187" s="183">
        <v>177</v>
      </c>
      <c r="J187" s="184">
        <f>ROUND(I187*H187,2)</f>
        <v>2688.28</v>
      </c>
      <c r="K187" s="180" t="s">
        <v>19</v>
      </c>
      <c r="L187" s="39"/>
      <c r="M187" s="185" t="s">
        <v>19</v>
      </c>
      <c r="N187" s="186" t="s">
        <v>44</v>
      </c>
      <c r="O187" s="64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241</v>
      </c>
      <c r="AT187" s="189" t="s">
        <v>154</v>
      </c>
      <c r="AU187" s="189" t="s">
        <v>84</v>
      </c>
      <c r="AY187" s="17" t="s">
        <v>152</v>
      </c>
      <c r="BE187" s="190">
        <f>IF(N187="základní",J187,0)</f>
        <v>2688.28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77</v>
      </c>
      <c r="BK187" s="190">
        <f>ROUND(I187*H187,2)</f>
        <v>2688.28</v>
      </c>
      <c r="BL187" s="17" t="s">
        <v>241</v>
      </c>
      <c r="BM187" s="189" t="s">
        <v>759</v>
      </c>
    </row>
    <row r="188" spans="1:65" s="1" customFormat="1" ht="11.25" x14ac:dyDescent="0.2">
      <c r="A188" s="34"/>
      <c r="B188" s="35"/>
      <c r="C188" s="36"/>
      <c r="D188" s="191" t="s">
        <v>160</v>
      </c>
      <c r="E188" s="36"/>
      <c r="F188" s="192" t="s">
        <v>737</v>
      </c>
      <c r="G188" s="36"/>
      <c r="H188" s="36"/>
      <c r="I188" s="193"/>
      <c r="J188" s="36"/>
      <c r="K188" s="36"/>
      <c r="L188" s="39"/>
      <c r="M188" s="194"/>
      <c r="N188" s="19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160</v>
      </c>
      <c r="AU188" s="17" t="s">
        <v>84</v>
      </c>
    </row>
    <row r="189" spans="1:65" s="1" customFormat="1" ht="24.2" customHeight="1" x14ac:dyDescent="0.2">
      <c r="A189" s="34"/>
      <c r="B189" s="35"/>
      <c r="C189" s="209" t="s">
        <v>451</v>
      </c>
      <c r="D189" s="209" t="s">
        <v>259</v>
      </c>
      <c r="E189" s="210" t="s">
        <v>738</v>
      </c>
      <c r="F189" s="211" t="s">
        <v>739</v>
      </c>
      <c r="G189" s="212" t="s">
        <v>157</v>
      </c>
      <c r="H189" s="213">
        <v>16.707000000000001</v>
      </c>
      <c r="I189" s="214">
        <v>1298</v>
      </c>
      <c r="J189" s="215">
        <f>ROUND(I189*H189,2)</f>
        <v>21685.69</v>
      </c>
      <c r="K189" s="211" t="s">
        <v>19</v>
      </c>
      <c r="L189" s="216"/>
      <c r="M189" s="217" t="s">
        <v>19</v>
      </c>
      <c r="N189" s="218" t="s">
        <v>44</v>
      </c>
      <c r="O189" s="64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262</v>
      </c>
      <c r="AT189" s="189" t="s">
        <v>259</v>
      </c>
      <c r="AU189" s="189" t="s">
        <v>84</v>
      </c>
      <c r="AY189" s="17" t="s">
        <v>152</v>
      </c>
      <c r="BE189" s="190">
        <f>IF(N189="základní",J189,0)</f>
        <v>21685.69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77</v>
      </c>
      <c r="BK189" s="190">
        <f>ROUND(I189*H189,2)</f>
        <v>21685.69</v>
      </c>
      <c r="BL189" s="17" t="s">
        <v>241</v>
      </c>
      <c r="BM189" s="189" t="s">
        <v>783</v>
      </c>
    </row>
    <row r="190" spans="1:65" s="1" customFormat="1" ht="19.5" x14ac:dyDescent="0.2">
      <c r="A190" s="34"/>
      <c r="B190" s="35"/>
      <c r="C190" s="36"/>
      <c r="D190" s="191" t="s">
        <v>160</v>
      </c>
      <c r="E190" s="36"/>
      <c r="F190" s="192" t="s">
        <v>739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160</v>
      </c>
      <c r="AU190" s="17" t="s">
        <v>84</v>
      </c>
    </row>
    <row r="191" spans="1:65" s="1" customFormat="1" ht="16.5" customHeight="1" x14ac:dyDescent="0.2">
      <c r="A191" s="34"/>
      <c r="B191" s="35"/>
      <c r="C191" s="178" t="s">
        <v>784</v>
      </c>
      <c r="D191" s="178" t="s">
        <v>154</v>
      </c>
      <c r="E191" s="179" t="s">
        <v>740</v>
      </c>
      <c r="F191" s="180" t="s">
        <v>741</v>
      </c>
      <c r="G191" s="181" t="s">
        <v>742</v>
      </c>
      <c r="H191" s="182">
        <v>22.15</v>
      </c>
      <c r="I191" s="183">
        <v>35.4</v>
      </c>
      <c r="J191" s="184">
        <f>ROUND(I191*H191,2)</f>
        <v>784.11</v>
      </c>
      <c r="K191" s="180" t="s">
        <v>19</v>
      </c>
      <c r="L191" s="39"/>
      <c r="M191" s="185" t="s">
        <v>19</v>
      </c>
      <c r="N191" s="186" t="s">
        <v>44</v>
      </c>
      <c r="O191" s="64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241</v>
      </c>
      <c r="AT191" s="189" t="s">
        <v>154</v>
      </c>
      <c r="AU191" s="189" t="s">
        <v>84</v>
      </c>
      <c r="AY191" s="17" t="s">
        <v>152</v>
      </c>
      <c r="BE191" s="190">
        <f>IF(N191="základní",J191,0)</f>
        <v>784.11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77</v>
      </c>
      <c r="BK191" s="190">
        <f>ROUND(I191*H191,2)</f>
        <v>784.11</v>
      </c>
      <c r="BL191" s="17" t="s">
        <v>241</v>
      </c>
      <c r="BM191" s="189" t="s">
        <v>785</v>
      </c>
    </row>
    <row r="192" spans="1:65" s="1" customFormat="1" ht="11.25" x14ac:dyDescent="0.2">
      <c r="A192" s="34"/>
      <c r="B192" s="35"/>
      <c r="C192" s="36"/>
      <c r="D192" s="191" t="s">
        <v>160</v>
      </c>
      <c r="E192" s="36"/>
      <c r="F192" s="192" t="s">
        <v>741</v>
      </c>
      <c r="G192" s="36"/>
      <c r="H192" s="36"/>
      <c r="I192" s="193"/>
      <c r="J192" s="36"/>
      <c r="K192" s="36"/>
      <c r="L192" s="39"/>
      <c r="M192" s="194"/>
      <c r="N192" s="195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160</v>
      </c>
      <c r="AU192" s="17" t="s">
        <v>84</v>
      </c>
    </row>
    <row r="193" spans="1:65" s="12" customFormat="1" ht="11.25" x14ac:dyDescent="0.2">
      <c r="B193" s="198"/>
      <c r="C193" s="199"/>
      <c r="D193" s="191" t="s">
        <v>164</v>
      </c>
      <c r="E193" s="200" t="s">
        <v>19</v>
      </c>
      <c r="F193" s="201" t="s">
        <v>786</v>
      </c>
      <c r="G193" s="199"/>
      <c r="H193" s="202">
        <v>22.15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164</v>
      </c>
      <c r="AU193" s="208" t="s">
        <v>84</v>
      </c>
      <c r="AV193" s="12" t="s">
        <v>84</v>
      </c>
      <c r="AW193" s="12" t="s">
        <v>35</v>
      </c>
      <c r="AX193" s="12" t="s">
        <v>73</v>
      </c>
      <c r="AY193" s="208" t="s">
        <v>152</v>
      </c>
    </row>
    <row r="194" spans="1:65" s="13" customFormat="1" ht="11.25" x14ac:dyDescent="0.2">
      <c r="B194" s="219"/>
      <c r="C194" s="220"/>
      <c r="D194" s="191" t="s">
        <v>164</v>
      </c>
      <c r="E194" s="221" t="s">
        <v>19</v>
      </c>
      <c r="F194" s="222" t="s">
        <v>321</v>
      </c>
      <c r="G194" s="220"/>
      <c r="H194" s="223">
        <v>22.15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164</v>
      </c>
      <c r="AU194" s="229" t="s">
        <v>84</v>
      </c>
      <c r="AV194" s="13" t="s">
        <v>91</v>
      </c>
      <c r="AW194" s="13" t="s">
        <v>35</v>
      </c>
      <c r="AX194" s="13" t="s">
        <v>77</v>
      </c>
      <c r="AY194" s="229" t="s">
        <v>152</v>
      </c>
    </row>
    <row r="195" spans="1:65" s="1" customFormat="1" ht="16.5" customHeight="1" x14ac:dyDescent="0.2">
      <c r="A195" s="34"/>
      <c r="B195" s="35"/>
      <c r="C195" s="209" t="s">
        <v>456</v>
      </c>
      <c r="D195" s="209" t="s">
        <v>259</v>
      </c>
      <c r="E195" s="210" t="s">
        <v>744</v>
      </c>
      <c r="F195" s="211" t="s">
        <v>745</v>
      </c>
      <c r="G195" s="212" t="s">
        <v>742</v>
      </c>
      <c r="H195" s="213">
        <v>24.364999999999998</v>
      </c>
      <c r="I195" s="214">
        <v>141.6</v>
      </c>
      <c r="J195" s="215">
        <f>ROUND(I195*H195,2)</f>
        <v>3450.08</v>
      </c>
      <c r="K195" s="211" t="s">
        <v>19</v>
      </c>
      <c r="L195" s="216"/>
      <c r="M195" s="217" t="s">
        <v>19</v>
      </c>
      <c r="N195" s="218" t="s">
        <v>44</v>
      </c>
      <c r="O195" s="64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262</v>
      </c>
      <c r="AT195" s="189" t="s">
        <v>259</v>
      </c>
      <c r="AU195" s="189" t="s">
        <v>84</v>
      </c>
      <c r="AY195" s="17" t="s">
        <v>152</v>
      </c>
      <c r="BE195" s="190">
        <f>IF(N195="základní",J195,0)</f>
        <v>3450.08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77</v>
      </c>
      <c r="BK195" s="190">
        <f>ROUND(I195*H195,2)</f>
        <v>3450.08</v>
      </c>
      <c r="BL195" s="17" t="s">
        <v>241</v>
      </c>
      <c r="BM195" s="189" t="s">
        <v>787</v>
      </c>
    </row>
    <row r="196" spans="1:65" s="1" customFormat="1" ht="11.25" x14ac:dyDescent="0.2">
      <c r="A196" s="34"/>
      <c r="B196" s="35"/>
      <c r="C196" s="36"/>
      <c r="D196" s="191" t="s">
        <v>160</v>
      </c>
      <c r="E196" s="36"/>
      <c r="F196" s="192" t="s">
        <v>745</v>
      </c>
      <c r="G196" s="36"/>
      <c r="H196" s="36"/>
      <c r="I196" s="193"/>
      <c r="J196" s="36"/>
      <c r="K196" s="36"/>
      <c r="L196" s="39"/>
      <c r="M196" s="194"/>
      <c r="N196" s="195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160</v>
      </c>
      <c r="AU196" s="17" t="s">
        <v>84</v>
      </c>
    </row>
    <row r="197" spans="1:65" s="12" customFormat="1" ht="11.25" x14ac:dyDescent="0.2">
      <c r="B197" s="198"/>
      <c r="C197" s="199"/>
      <c r="D197" s="191" t="s">
        <v>164</v>
      </c>
      <c r="E197" s="200" t="s">
        <v>19</v>
      </c>
      <c r="F197" s="201" t="s">
        <v>788</v>
      </c>
      <c r="G197" s="199"/>
      <c r="H197" s="202">
        <v>24.364999999999998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164</v>
      </c>
      <c r="AU197" s="208" t="s">
        <v>84</v>
      </c>
      <c r="AV197" s="12" t="s">
        <v>84</v>
      </c>
      <c r="AW197" s="12" t="s">
        <v>35</v>
      </c>
      <c r="AX197" s="12" t="s">
        <v>73</v>
      </c>
      <c r="AY197" s="208" t="s">
        <v>152</v>
      </c>
    </row>
    <row r="198" spans="1:65" s="13" customFormat="1" ht="11.25" x14ac:dyDescent="0.2">
      <c r="B198" s="219"/>
      <c r="C198" s="220"/>
      <c r="D198" s="191" t="s">
        <v>164</v>
      </c>
      <c r="E198" s="221" t="s">
        <v>19</v>
      </c>
      <c r="F198" s="222" t="s">
        <v>321</v>
      </c>
      <c r="G198" s="220"/>
      <c r="H198" s="223">
        <v>24.364999999999998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164</v>
      </c>
      <c r="AU198" s="229" t="s">
        <v>84</v>
      </c>
      <c r="AV198" s="13" t="s">
        <v>91</v>
      </c>
      <c r="AW198" s="13" t="s">
        <v>35</v>
      </c>
      <c r="AX198" s="13" t="s">
        <v>77</v>
      </c>
      <c r="AY198" s="229" t="s">
        <v>152</v>
      </c>
    </row>
    <row r="199" spans="1:65" s="1" customFormat="1" ht="16.5" customHeight="1" x14ac:dyDescent="0.2">
      <c r="A199" s="34"/>
      <c r="B199" s="35"/>
      <c r="C199" s="178" t="s">
        <v>462</v>
      </c>
      <c r="D199" s="178" t="s">
        <v>154</v>
      </c>
      <c r="E199" s="179" t="s">
        <v>747</v>
      </c>
      <c r="F199" s="180" t="s">
        <v>748</v>
      </c>
      <c r="G199" s="181" t="s">
        <v>206</v>
      </c>
      <c r="H199" s="182">
        <v>0.113</v>
      </c>
      <c r="I199" s="183">
        <v>4991.3999999999996</v>
      </c>
      <c r="J199" s="184">
        <f>ROUND(I199*H199,2)</f>
        <v>564.03</v>
      </c>
      <c r="K199" s="180" t="s">
        <v>19</v>
      </c>
      <c r="L199" s="39"/>
      <c r="M199" s="185" t="s">
        <v>19</v>
      </c>
      <c r="N199" s="186" t="s">
        <v>44</v>
      </c>
      <c r="O199" s="64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241</v>
      </c>
      <c r="AT199" s="189" t="s">
        <v>154</v>
      </c>
      <c r="AU199" s="189" t="s">
        <v>84</v>
      </c>
      <c r="AY199" s="17" t="s">
        <v>152</v>
      </c>
      <c r="BE199" s="190">
        <f>IF(N199="základní",J199,0)</f>
        <v>564.03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77</v>
      </c>
      <c r="BK199" s="190">
        <f>ROUND(I199*H199,2)</f>
        <v>564.03</v>
      </c>
      <c r="BL199" s="17" t="s">
        <v>241</v>
      </c>
      <c r="BM199" s="189" t="s">
        <v>789</v>
      </c>
    </row>
    <row r="200" spans="1:65" s="1" customFormat="1" ht="11.25" x14ac:dyDescent="0.2">
      <c r="A200" s="34"/>
      <c r="B200" s="35"/>
      <c r="C200" s="36"/>
      <c r="D200" s="191" t="s">
        <v>160</v>
      </c>
      <c r="E200" s="36"/>
      <c r="F200" s="192" t="s">
        <v>748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160</v>
      </c>
      <c r="AU200" s="17" t="s">
        <v>84</v>
      </c>
    </row>
    <row r="201" spans="1:65" s="11" customFormat="1" ht="22.9" customHeight="1" x14ac:dyDescent="0.2">
      <c r="B201" s="162"/>
      <c r="C201" s="163"/>
      <c r="D201" s="164" t="s">
        <v>72</v>
      </c>
      <c r="E201" s="176" t="s">
        <v>288</v>
      </c>
      <c r="F201" s="176" t="s">
        <v>289</v>
      </c>
      <c r="G201" s="163"/>
      <c r="H201" s="163"/>
      <c r="I201" s="166"/>
      <c r="J201" s="177">
        <f>BK201</f>
        <v>3040.3</v>
      </c>
      <c r="K201" s="163"/>
      <c r="L201" s="168"/>
      <c r="M201" s="169"/>
      <c r="N201" s="170"/>
      <c r="O201" s="170"/>
      <c r="P201" s="171">
        <f>SUM(P202:P211)</f>
        <v>0</v>
      </c>
      <c r="Q201" s="170"/>
      <c r="R201" s="171">
        <f>SUM(R202:R211)</f>
        <v>0</v>
      </c>
      <c r="S201" s="170"/>
      <c r="T201" s="172">
        <f>SUM(T202:T211)</f>
        <v>0</v>
      </c>
      <c r="AR201" s="173" t="s">
        <v>84</v>
      </c>
      <c r="AT201" s="174" t="s">
        <v>72</v>
      </c>
      <c r="AU201" s="174" t="s">
        <v>77</v>
      </c>
      <c r="AY201" s="173" t="s">
        <v>152</v>
      </c>
      <c r="BK201" s="175">
        <f>SUM(BK202:BK211)</f>
        <v>3040.3</v>
      </c>
    </row>
    <row r="202" spans="1:65" s="1" customFormat="1" ht="16.5" customHeight="1" x14ac:dyDescent="0.2">
      <c r="A202" s="34"/>
      <c r="B202" s="35"/>
      <c r="C202" s="178" t="s">
        <v>468</v>
      </c>
      <c r="D202" s="178" t="s">
        <v>154</v>
      </c>
      <c r="E202" s="179" t="s">
        <v>750</v>
      </c>
      <c r="F202" s="180" t="s">
        <v>751</v>
      </c>
      <c r="G202" s="181" t="s">
        <v>157</v>
      </c>
      <c r="H202" s="182">
        <v>18.846</v>
      </c>
      <c r="I202" s="183">
        <v>11.8</v>
      </c>
      <c r="J202" s="184">
        <f>ROUND(I202*H202,2)</f>
        <v>222.38</v>
      </c>
      <c r="K202" s="180" t="s">
        <v>19</v>
      </c>
      <c r="L202" s="39"/>
      <c r="M202" s="185" t="s">
        <v>19</v>
      </c>
      <c r="N202" s="186" t="s">
        <v>44</v>
      </c>
      <c r="O202" s="64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241</v>
      </c>
      <c r="AT202" s="189" t="s">
        <v>154</v>
      </c>
      <c r="AU202" s="189" t="s">
        <v>84</v>
      </c>
      <c r="AY202" s="17" t="s">
        <v>152</v>
      </c>
      <c r="BE202" s="190">
        <f>IF(N202="základní",J202,0)</f>
        <v>222.38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77</v>
      </c>
      <c r="BK202" s="190">
        <f>ROUND(I202*H202,2)</f>
        <v>222.38</v>
      </c>
      <c r="BL202" s="17" t="s">
        <v>241</v>
      </c>
      <c r="BM202" s="189" t="s">
        <v>790</v>
      </c>
    </row>
    <row r="203" spans="1:65" s="1" customFormat="1" ht="11.25" x14ac:dyDescent="0.2">
      <c r="A203" s="34"/>
      <c r="B203" s="35"/>
      <c r="C203" s="36"/>
      <c r="D203" s="191" t="s">
        <v>160</v>
      </c>
      <c r="E203" s="36"/>
      <c r="F203" s="192" t="s">
        <v>751</v>
      </c>
      <c r="G203" s="36"/>
      <c r="H203" s="36"/>
      <c r="I203" s="193"/>
      <c r="J203" s="36"/>
      <c r="K203" s="36"/>
      <c r="L203" s="39"/>
      <c r="M203" s="194"/>
      <c r="N203" s="195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160</v>
      </c>
      <c r="AU203" s="17" t="s">
        <v>84</v>
      </c>
    </row>
    <row r="204" spans="1:65" s="12" customFormat="1" ht="11.25" x14ac:dyDescent="0.2">
      <c r="B204" s="198"/>
      <c r="C204" s="199"/>
      <c r="D204" s="191" t="s">
        <v>164</v>
      </c>
      <c r="E204" s="200" t="s">
        <v>19</v>
      </c>
      <c r="F204" s="201" t="s">
        <v>791</v>
      </c>
      <c r="G204" s="199"/>
      <c r="H204" s="202">
        <v>18.846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164</v>
      </c>
      <c r="AU204" s="208" t="s">
        <v>84</v>
      </c>
      <c r="AV204" s="12" t="s">
        <v>84</v>
      </c>
      <c r="AW204" s="12" t="s">
        <v>35</v>
      </c>
      <c r="AX204" s="12" t="s">
        <v>73</v>
      </c>
      <c r="AY204" s="208" t="s">
        <v>152</v>
      </c>
    </row>
    <row r="205" spans="1:65" s="13" customFormat="1" ht="11.25" x14ac:dyDescent="0.2">
      <c r="B205" s="219"/>
      <c r="C205" s="220"/>
      <c r="D205" s="191" t="s">
        <v>164</v>
      </c>
      <c r="E205" s="221" t="s">
        <v>19</v>
      </c>
      <c r="F205" s="222" t="s">
        <v>321</v>
      </c>
      <c r="G205" s="220"/>
      <c r="H205" s="223">
        <v>18.846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164</v>
      </c>
      <c r="AU205" s="229" t="s">
        <v>84</v>
      </c>
      <c r="AV205" s="13" t="s">
        <v>91</v>
      </c>
      <c r="AW205" s="13" t="s">
        <v>35</v>
      </c>
      <c r="AX205" s="13" t="s">
        <v>77</v>
      </c>
      <c r="AY205" s="229" t="s">
        <v>152</v>
      </c>
    </row>
    <row r="206" spans="1:65" s="1" customFormat="1" ht="16.5" customHeight="1" x14ac:dyDescent="0.2">
      <c r="A206" s="34"/>
      <c r="B206" s="35"/>
      <c r="C206" s="178" t="s">
        <v>278</v>
      </c>
      <c r="D206" s="178" t="s">
        <v>154</v>
      </c>
      <c r="E206" s="179" t="s">
        <v>754</v>
      </c>
      <c r="F206" s="180" t="s">
        <v>755</v>
      </c>
      <c r="G206" s="181" t="s">
        <v>157</v>
      </c>
      <c r="H206" s="182">
        <v>18.846</v>
      </c>
      <c r="I206" s="183">
        <v>11.8</v>
      </c>
      <c r="J206" s="184">
        <f>ROUND(I206*H206,2)</f>
        <v>222.38</v>
      </c>
      <c r="K206" s="180" t="s">
        <v>19</v>
      </c>
      <c r="L206" s="39"/>
      <c r="M206" s="185" t="s">
        <v>19</v>
      </c>
      <c r="N206" s="186" t="s">
        <v>44</v>
      </c>
      <c r="O206" s="64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241</v>
      </c>
      <c r="AT206" s="189" t="s">
        <v>154</v>
      </c>
      <c r="AU206" s="189" t="s">
        <v>84</v>
      </c>
      <c r="AY206" s="17" t="s">
        <v>152</v>
      </c>
      <c r="BE206" s="190">
        <f>IF(N206="základní",J206,0)</f>
        <v>222.38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7" t="s">
        <v>77</v>
      </c>
      <c r="BK206" s="190">
        <f>ROUND(I206*H206,2)</f>
        <v>222.38</v>
      </c>
      <c r="BL206" s="17" t="s">
        <v>241</v>
      </c>
      <c r="BM206" s="189" t="s">
        <v>792</v>
      </c>
    </row>
    <row r="207" spans="1:65" s="1" customFormat="1" ht="11.25" x14ac:dyDescent="0.2">
      <c r="A207" s="34"/>
      <c r="B207" s="35"/>
      <c r="C207" s="36"/>
      <c r="D207" s="191" t="s">
        <v>160</v>
      </c>
      <c r="E207" s="36"/>
      <c r="F207" s="192" t="s">
        <v>755</v>
      </c>
      <c r="G207" s="36"/>
      <c r="H207" s="36"/>
      <c r="I207" s="193"/>
      <c r="J207" s="36"/>
      <c r="K207" s="36"/>
      <c r="L207" s="39"/>
      <c r="M207" s="194"/>
      <c r="N207" s="195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160</v>
      </c>
      <c r="AU207" s="17" t="s">
        <v>84</v>
      </c>
    </row>
    <row r="208" spans="1:65" s="1" customFormat="1" ht="21.75" customHeight="1" x14ac:dyDescent="0.2">
      <c r="A208" s="34"/>
      <c r="B208" s="35"/>
      <c r="C208" s="178" t="s">
        <v>284</v>
      </c>
      <c r="D208" s="178" t="s">
        <v>154</v>
      </c>
      <c r="E208" s="179" t="s">
        <v>757</v>
      </c>
      <c r="F208" s="180" t="s">
        <v>758</v>
      </c>
      <c r="G208" s="181" t="s">
        <v>157</v>
      </c>
      <c r="H208" s="182">
        <v>62.845999999999997</v>
      </c>
      <c r="I208" s="183">
        <v>41.3</v>
      </c>
      <c r="J208" s="184">
        <f>ROUND(I208*H208,2)</f>
        <v>2595.54</v>
      </c>
      <c r="K208" s="180" t="s">
        <v>19</v>
      </c>
      <c r="L208" s="39"/>
      <c r="M208" s="185" t="s">
        <v>19</v>
      </c>
      <c r="N208" s="186" t="s">
        <v>44</v>
      </c>
      <c r="O208" s="64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241</v>
      </c>
      <c r="AT208" s="189" t="s">
        <v>154</v>
      </c>
      <c r="AU208" s="189" t="s">
        <v>84</v>
      </c>
      <c r="AY208" s="17" t="s">
        <v>152</v>
      </c>
      <c r="BE208" s="190">
        <f>IF(N208="základní",J208,0)</f>
        <v>2595.54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7" t="s">
        <v>77</v>
      </c>
      <c r="BK208" s="190">
        <f>ROUND(I208*H208,2)</f>
        <v>2595.54</v>
      </c>
      <c r="BL208" s="17" t="s">
        <v>241</v>
      </c>
      <c r="BM208" s="189" t="s">
        <v>793</v>
      </c>
    </row>
    <row r="209" spans="1:51" s="1" customFormat="1" ht="11.25" x14ac:dyDescent="0.2">
      <c r="A209" s="34"/>
      <c r="B209" s="35"/>
      <c r="C209" s="36"/>
      <c r="D209" s="191" t="s">
        <v>160</v>
      </c>
      <c r="E209" s="36"/>
      <c r="F209" s="192" t="s">
        <v>758</v>
      </c>
      <c r="G209" s="36"/>
      <c r="H209" s="36"/>
      <c r="I209" s="193"/>
      <c r="J209" s="36"/>
      <c r="K209" s="36"/>
      <c r="L209" s="39"/>
      <c r="M209" s="194"/>
      <c r="N209" s="195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160</v>
      </c>
      <c r="AU209" s="17" t="s">
        <v>84</v>
      </c>
    </row>
    <row r="210" spans="1:51" s="12" customFormat="1" ht="11.25" x14ac:dyDescent="0.2">
      <c r="B210" s="198"/>
      <c r="C210" s="199"/>
      <c r="D210" s="191" t="s">
        <v>164</v>
      </c>
      <c r="E210" s="200" t="s">
        <v>19</v>
      </c>
      <c r="F210" s="201" t="s">
        <v>794</v>
      </c>
      <c r="G210" s="199"/>
      <c r="H210" s="202">
        <v>62.845999999999997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164</v>
      </c>
      <c r="AU210" s="208" t="s">
        <v>84</v>
      </c>
      <c r="AV210" s="12" t="s">
        <v>84</v>
      </c>
      <c r="AW210" s="12" t="s">
        <v>35</v>
      </c>
      <c r="AX210" s="12" t="s">
        <v>73</v>
      </c>
      <c r="AY210" s="208" t="s">
        <v>152</v>
      </c>
    </row>
    <row r="211" spans="1:51" s="13" customFormat="1" ht="11.25" x14ac:dyDescent="0.2">
      <c r="B211" s="219"/>
      <c r="C211" s="220"/>
      <c r="D211" s="191" t="s">
        <v>164</v>
      </c>
      <c r="E211" s="221" t="s">
        <v>19</v>
      </c>
      <c r="F211" s="222" t="s">
        <v>321</v>
      </c>
      <c r="G211" s="220"/>
      <c r="H211" s="223">
        <v>62.845999999999997</v>
      </c>
      <c r="I211" s="224"/>
      <c r="J211" s="220"/>
      <c r="K211" s="220"/>
      <c r="L211" s="225"/>
      <c r="M211" s="234"/>
      <c r="N211" s="235"/>
      <c r="O211" s="235"/>
      <c r="P211" s="235"/>
      <c r="Q211" s="235"/>
      <c r="R211" s="235"/>
      <c r="S211" s="235"/>
      <c r="T211" s="236"/>
      <c r="AT211" s="229" t="s">
        <v>164</v>
      </c>
      <c r="AU211" s="229" t="s">
        <v>84</v>
      </c>
      <c r="AV211" s="13" t="s">
        <v>91</v>
      </c>
      <c r="AW211" s="13" t="s">
        <v>35</v>
      </c>
      <c r="AX211" s="13" t="s">
        <v>77</v>
      </c>
      <c r="AY211" s="229" t="s">
        <v>152</v>
      </c>
    </row>
    <row r="212" spans="1:51" s="1" customFormat="1" ht="6.95" customHeight="1" x14ac:dyDescent="0.2">
      <c r="A212" s="34"/>
      <c r="B212" s="47"/>
      <c r="C212" s="48"/>
      <c r="D212" s="48"/>
      <c r="E212" s="48"/>
      <c r="F212" s="48"/>
      <c r="G212" s="48"/>
      <c r="H212" s="48"/>
      <c r="I212" s="48"/>
      <c r="J212" s="48"/>
      <c r="K212" s="48"/>
      <c r="L212" s="39"/>
      <c r="M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</row>
  </sheetData>
  <sheetProtection password="CC35" sheet="1" objects="1" scenarios="1" formatColumns="0" formatRows="0" autoFilter="0"/>
  <autoFilter ref="C95:K211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102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117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795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34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tr">
        <f>IF('Rekapitulace stavby'!AN10="","",'Rekapitulace stavby'!AN10)</f>
        <v>70631808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tr">
        <f>IF('Rekapitulace stavby'!E11="","",'Rekapitulace stavby'!E11)</f>
        <v>Čtyřlístek</v>
      </c>
      <c r="F17" s="34"/>
      <c r="G17" s="34"/>
      <c r="H17" s="34"/>
      <c r="I17" s="112" t="s">
        <v>29</v>
      </c>
      <c r="J17" s="103" t="str">
        <f>IF('Rekapitulace stavby'!AN11="","",'Rekapitulace stavby'!AN11)</f>
        <v>CZ70631808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ROUND(J98, 2)</f>
        <v>407652.11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ROUND((SUM(BE98:BE246)),  2)</f>
        <v>0</v>
      </c>
      <c r="G35" s="34"/>
      <c r="H35" s="34"/>
      <c r="I35" s="124">
        <v>0.21</v>
      </c>
      <c r="J35" s="123">
        <f>ROUND(((SUM(BE98:BE246))*I35),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ROUND((SUM(BF98:BF246)),  2)</f>
        <v>407652.11</v>
      </c>
      <c r="G36" s="34"/>
      <c r="H36" s="34"/>
      <c r="I36" s="124">
        <v>0.15</v>
      </c>
      <c r="J36" s="123">
        <f>ROUND(((SUM(BF98:BF246))*I36),  2)</f>
        <v>61147.82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ROUND((SUM(BG98:BG246)),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ROUND((SUM(BH98:BH246)),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ROUND((SUM(BI98:BI246)),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468799.93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117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7 - Stavební úpravy jídelny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 xml:space="preserve"> 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J98</f>
        <v>407652.11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124</v>
      </c>
      <c r="E64" s="143"/>
      <c r="F64" s="143"/>
      <c r="G64" s="143"/>
      <c r="H64" s="143"/>
      <c r="I64" s="143"/>
      <c r="J64" s="144">
        <f>J99</f>
        <v>65643.23000000001</v>
      </c>
      <c r="K64" s="141"/>
      <c r="L64" s="145"/>
    </row>
    <row r="65" spans="1:31" s="9" customFormat="1" ht="19.899999999999999" customHeight="1" x14ac:dyDescent="0.2">
      <c r="B65" s="146"/>
      <c r="C65" s="97"/>
      <c r="D65" s="147" t="s">
        <v>125</v>
      </c>
      <c r="E65" s="148"/>
      <c r="F65" s="148"/>
      <c r="G65" s="148"/>
      <c r="H65" s="148"/>
      <c r="I65" s="148"/>
      <c r="J65" s="149">
        <f>J100</f>
        <v>32511.18</v>
      </c>
      <c r="K65" s="97"/>
      <c r="L65" s="150"/>
    </row>
    <row r="66" spans="1:31" s="9" customFormat="1" ht="19.899999999999999" customHeight="1" x14ac:dyDescent="0.2">
      <c r="B66" s="146"/>
      <c r="C66" s="97"/>
      <c r="D66" s="147" t="s">
        <v>126</v>
      </c>
      <c r="E66" s="148"/>
      <c r="F66" s="148"/>
      <c r="G66" s="148"/>
      <c r="H66" s="148"/>
      <c r="I66" s="148"/>
      <c r="J66" s="149">
        <f>J115</f>
        <v>24596.04</v>
      </c>
      <c r="K66" s="97"/>
      <c r="L66" s="150"/>
    </row>
    <row r="67" spans="1:31" s="9" customFormat="1" ht="19.899999999999999" customHeight="1" x14ac:dyDescent="0.2">
      <c r="B67" s="146"/>
      <c r="C67" s="97"/>
      <c r="D67" s="147" t="s">
        <v>127</v>
      </c>
      <c r="E67" s="148"/>
      <c r="F67" s="148"/>
      <c r="G67" s="148"/>
      <c r="H67" s="148"/>
      <c r="I67" s="148"/>
      <c r="J67" s="149">
        <f>J124</f>
        <v>7853.87</v>
      </c>
      <c r="K67" s="97"/>
      <c r="L67" s="150"/>
    </row>
    <row r="68" spans="1:31" s="9" customFormat="1" ht="19.899999999999999" customHeight="1" x14ac:dyDescent="0.2">
      <c r="B68" s="146"/>
      <c r="C68" s="97"/>
      <c r="D68" s="147" t="s">
        <v>128</v>
      </c>
      <c r="E68" s="148"/>
      <c r="F68" s="148"/>
      <c r="G68" s="148"/>
      <c r="H68" s="148"/>
      <c r="I68" s="148"/>
      <c r="J68" s="149">
        <f>J135</f>
        <v>682.14</v>
      </c>
      <c r="K68" s="97"/>
      <c r="L68" s="150"/>
    </row>
    <row r="69" spans="1:31" s="8" customFormat="1" ht="24.95" customHeight="1" x14ac:dyDescent="0.2">
      <c r="B69" s="140"/>
      <c r="C69" s="141"/>
      <c r="D69" s="142" t="s">
        <v>129</v>
      </c>
      <c r="E69" s="143"/>
      <c r="F69" s="143"/>
      <c r="G69" s="143"/>
      <c r="H69" s="143"/>
      <c r="I69" s="143"/>
      <c r="J69" s="144">
        <f>J138</f>
        <v>342008.88</v>
      </c>
      <c r="K69" s="141"/>
      <c r="L69" s="145"/>
    </row>
    <row r="70" spans="1:31" s="9" customFormat="1" ht="19.899999999999999" customHeight="1" x14ac:dyDescent="0.2">
      <c r="B70" s="146"/>
      <c r="C70" s="97"/>
      <c r="D70" s="147" t="s">
        <v>354</v>
      </c>
      <c r="E70" s="148"/>
      <c r="F70" s="148"/>
      <c r="G70" s="148"/>
      <c r="H70" s="148"/>
      <c r="I70" s="148"/>
      <c r="J70" s="149">
        <f>J139</f>
        <v>10748.62</v>
      </c>
      <c r="K70" s="97"/>
      <c r="L70" s="150"/>
    </row>
    <row r="71" spans="1:31" s="9" customFormat="1" ht="19.899999999999999" customHeight="1" x14ac:dyDescent="0.2">
      <c r="B71" s="146"/>
      <c r="C71" s="97"/>
      <c r="D71" s="147" t="s">
        <v>130</v>
      </c>
      <c r="E71" s="148"/>
      <c r="F71" s="148"/>
      <c r="G71" s="148"/>
      <c r="H71" s="148"/>
      <c r="I71" s="148"/>
      <c r="J71" s="149">
        <f>J142</f>
        <v>29500</v>
      </c>
      <c r="K71" s="97"/>
      <c r="L71" s="150"/>
    </row>
    <row r="72" spans="1:31" s="9" customFormat="1" ht="19.899999999999999" customHeight="1" x14ac:dyDescent="0.2">
      <c r="B72" s="146"/>
      <c r="C72" s="97"/>
      <c r="D72" s="147" t="s">
        <v>355</v>
      </c>
      <c r="E72" s="148"/>
      <c r="F72" s="148"/>
      <c r="G72" s="148"/>
      <c r="H72" s="148"/>
      <c r="I72" s="148"/>
      <c r="J72" s="149">
        <f>J145</f>
        <v>49823.280000000006</v>
      </c>
      <c r="K72" s="97"/>
      <c r="L72" s="150"/>
    </row>
    <row r="73" spans="1:31" s="9" customFormat="1" ht="19.899999999999999" customHeight="1" x14ac:dyDescent="0.2">
      <c r="B73" s="146"/>
      <c r="C73" s="97"/>
      <c r="D73" s="147" t="s">
        <v>356</v>
      </c>
      <c r="E73" s="148"/>
      <c r="F73" s="148"/>
      <c r="G73" s="148"/>
      <c r="H73" s="148"/>
      <c r="I73" s="148"/>
      <c r="J73" s="149">
        <f>J174</f>
        <v>38774.61</v>
      </c>
      <c r="K73" s="97"/>
      <c r="L73" s="150"/>
    </row>
    <row r="74" spans="1:31" s="9" customFormat="1" ht="19.899999999999999" customHeight="1" x14ac:dyDescent="0.2">
      <c r="B74" s="146"/>
      <c r="C74" s="97"/>
      <c r="D74" s="147" t="s">
        <v>686</v>
      </c>
      <c r="E74" s="148"/>
      <c r="F74" s="148"/>
      <c r="G74" s="148"/>
      <c r="H74" s="148"/>
      <c r="I74" s="148"/>
      <c r="J74" s="149">
        <f>J198</f>
        <v>115287.01</v>
      </c>
      <c r="K74" s="97"/>
      <c r="L74" s="150"/>
    </row>
    <row r="75" spans="1:31" s="9" customFormat="1" ht="19.899999999999999" customHeight="1" x14ac:dyDescent="0.2">
      <c r="B75" s="146"/>
      <c r="C75" s="97"/>
      <c r="D75" s="147" t="s">
        <v>796</v>
      </c>
      <c r="E75" s="148"/>
      <c r="F75" s="148"/>
      <c r="G75" s="148"/>
      <c r="H75" s="148"/>
      <c r="I75" s="148"/>
      <c r="J75" s="149">
        <f>J215</f>
        <v>92161.349999999991</v>
      </c>
      <c r="K75" s="97"/>
      <c r="L75" s="150"/>
    </row>
    <row r="76" spans="1:31" s="9" customFormat="1" ht="19.899999999999999" customHeight="1" x14ac:dyDescent="0.2">
      <c r="B76" s="146"/>
      <c r="C76" s="97"/>
      <c r="D76" s="147" t="s">
        <v>132</v>
      </c>
      <c r="E76" s="148"/>
      <c r="F76" s="148"/>
      <c r="G76" s="148"/>
      <c r="H76" s="148"/>
      <c r="I76" s="148"/>
      <c r="J76" s="149">
        <f>J232</f>
        <v>5714.01</v>
      </c>
      <c r="K76" s="97"/>
      <c r="L76" s="150"/>
    </row>
    <row r="77" spans="1:31" s="1" customFormat="1" ht="21.75" customHeight="1" x14ac:dyDescent="0.2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6.95" customHeight="1" x14ac:dyDescent="0.2">
      <c r="A78" s="34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1" customFormat="1" ht="6.95" customHeight="1" x14ac:dyDescent="0.2">
      <c r="A82" s="34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1" customFormat="1" ht="24.95" customHeight="1" x14ac:dyDescent="0.2">
      <c r="A83" s="34"/>
      <c r="B83" s="35"/>
      <c r="C83" s="23" t="s">
        <v>137</v>
      </c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1" customFormat="1" ht="6.95" customHeight="1" x14ac:dyDescent="0.2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12" customHeight="1" x14ac:dyDescent="0.2">
      <c r="A85" s="34"/>
      <c r="B85" s="35"/>
      <c r="C85" s="29" t="s">
        <v>16</v>
      </c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6.5" customHeight="1" x14ac:dyDescent="0.2">
      <c r="A86" s="34"/>
      <c r="B86" s="35"/>
      <c r="C86" s="36"/>
      <c r="D86" s="36"/>
      <c r="E86" s="379" t="str">
        <f>E7</f>
        <v>Čtyřlístek- udržovací práce DBS</v>
      </c>
      <c r="F86" s="380"/>
      <c r="G86" s="380"/>
      <c r="H86" s="380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ht="12" customHeight="1" x14ac:dyDescent="0.2">
      <c r="B87" s="21"/>
      <c r="C87" s="29" t="s">
        <v>116</v>
      </c>
      <c r="D87" s="22"/>
      <c r="E87" s="22"/>
      <c r="F87" s="22"/>
      <c r="G87" s="22"/>
      <c r="H87" s="22"/>
      <c r="I87" s="22"/>
      <c r="J87" s="22"/>
      <c r="K87" s="22"/>
      <c r="L87" s="20"/>
    </row>
    <row r="88" spans="1:31" s="1" customFormat="1" ht="16.5" customHeight="1" x14ac:dyDescent="0.2">
      <c r="A88" s="34"/>
      <c r="B88" s="35"/>
      <c r="C88" s="36"/>
      <c r="D88" s="36"/>
      <c r="E88" s="379" t="s">
        <v>117</v>
      </c>
      <c r="F88" s="381"/>
      <c r="G88" s="381"/>
      <c r="H88" s="381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12" customHeight="1" x14ac:dyDescent="0.2">
      <c r="A89" s="34"/>
      <c r="B89" s="35"/>
      <c r="C89" s="29" t="s">
        <v>118</v>
      </c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1" customFormat="1" ht="16.5" customHeight="1" x14ac:dyDescent="0.2">
      <c r="A90" s="34"/>
      <c r="B90" s="35"/>
      <c r="C90" s="36"/>
      <c r="D90" s="36"/>
      <c r="E90" s="349" t="str">
        <f>E11</f>
        <v>7 - Stavební úpravy jídelny</v>
      </c>
      <c r="F90" s="381"/>
      <c r="G90" s="381"/>
      <c r="H90" s="381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1" customFormat="1" ht="6.95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1" customFormat="1" ht="12" customHeight="1" x14ac:dyDescent="0.2">
      <c r="A92" s="34"/>
      <c r="B92" s="35"/>
      <c r="C92" s="29" t="s">
        <v>21</v>
      </c>
      <c r="D92" s="36"/>
      <c r="E92" s="36"/>
      <c r="F92" s="27" t="str">
        <f>F14</f>
        <v xml:space="preserve"> </v>
      </c>
      <c r="G92" s="36"/>
      <c r="H92" s="36"/>
      <c r="I92" s="29" t="s">
        <v>23</v>
      </c>
      <c r="J92" s="59" t="str">
        <f>IF(J14="","",J14)</f>
        <v>19. 11. 2021</v>
      </c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1" customFormat="1" ht="6.9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5.2" customHeight="1" x14ac:dyDescent="0.2">
      <c r="A94" s="34"/>
      <c r="B94" s="35"/>
      <c r="C94" s="29" t="s">
        <v>25</v>
      </c>
      <c r="D94" s="36"/>
      <c r="E94" s="36"/>
      <c r="F94" s="27" t="str">
        <f>E17</f>
        <v>Čtyřlístek</v>
      </c>
      <c r="G94" s="36"/>
      <c r="H94" s="36"/>
      <c r="I94" s="29" t="s">
        <v>33</v>
      </c>
      <c r="J94" s="32" t="str">
        <f>E23</f>
        <v xml:space="preserve"> 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15.2" customHeight="1" x14ac:dyDescent="0.2">
      <c r="A95" s="34"/>
      <c r="B95" s="35"/>
      <c r="C95" s="29" t="s">
        <v>31</v>
      </c>
      <c r="D95" s="36"/>
      <c r="E95" s="36"/>
      <c r="F95" s="27" t="str">
        <f>IF(E20="","",E20)</f>
        <v>Vyplň údaj</v>
      </c>
      <c r="G95" s="36"/>
      <c r="H95" s="36"/>
      <c r="I95" s="29" t="s">
        <v>36</v>
      </c>
      <c r="J95" s="32" t="str">
        <f>E26</f>
        <v xml:space="preserve"> </v>
      </c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" customFormat="1" ht="10.35" customHeight="1" x14ac:dyDescent="0.2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0" customFormat="1" ht="29.25" customHeight="1" x14ac:dyDescent="0.2">
      <c r="A97" s="151"/>
      <c r="B97" s="152"/>
      <c r="C97" s="153" t="s">
        <v>138</v>
      </c>
      <c r="D97" s="154" t="s">
        <v>58</v>
      </c>
      <c r="E97" s="154" t="s">
        <v>54</v>
      </c>
      <c r="F97" s="154" t="s">
        <v>55</v>
      </c>
      <c r="G97" s="154" t="s">
        <v>139</v>
      </c>
      <c r="H97" s="154" t="s">
        <v>140</v>
      </c>
      <c r="I97" s="154" t="s">
        <v>141</v>
      </c>
      <c r="J97" s="154" t="s">
        <v>122</v>
      </c>
      <c r="K97" s="155" t="s">
        <v>142</v>
      </c>
      <c r="L97" s="156"/>
      <c r="M97" s="68" t="s">
        <v>19</v>
      </c>
      <c r="N97" s="69" t="s">
        <v>43</v>
      </c>
      <c r="O97" s="69" t="s">
        <v>143</v>
      </c>
      <c r="P97" s="69" t="s">
        <v>144</v>
      </c>
      <c r="Q97" s="69" t="s">
        <v>145</v>
      </c>
      <c r="R97" s="69" t="s">
        <v>146</v>
      </c>
      <c r="S97" s="69" t="s">
        <v>147</v>
      </c>
      <c r="T97" s="70" t="s">
        <v>148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1" customFormat="1" ht="22.9" customHeight="1" x14ac:dyDescent="0.25">
      <c r="A98" s="34"/>
      <c r="B98" s="35"/>
      <c r="C98" s="75" t="s">
        <v>149</v>
      </c>
      <c r="D98" s="36"/>
      <c r="E98" s="36"/>
      <c r="F98" s="36"/>
      <c r="G98" s="36"/>
      <c r="H98" s="36"/>
      <c r="I98" s="36"/>
      <c r="J98" s="157">
        <f>BK98</f>
        <v>407652.11</v>
      </c>
      <c r="K98" s="36"/>
      <c r="L98" s="39"/>
      <c r="M98" s="71"/>
      <c r="N98" s="158"/>
      <c r="O98" s="72"/>
      <c r="P98" s="159">
        <f>P99+P138</f>
        <v>0</v>
      </c>
      <c r="Q98" s="72"/>
      <c r="R98" s="159">
        <f>R99+R138</f>
        <v>0</v>
      </c>
      <c r="S98" s="72"/>
      <c r="T98" s="160">
        <f>T99+T138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72</v>
      </c>
      <c r="AU98" s="17" t="s">
        <v>123</v>
      </c>
      <c r="BK98" s="161">
        <f>BK99+BK138</f>
        <v>407652.11</v>
      </c>
    </row>
    <row r="99" spans="1:65" s="11" customFormat="1" ht="25.9" customHeight="1" x14ac:dyDescent="0.2">
      <c r="B99" s="162"/>
      <c r="C99" s="163"/>
      <c r="D99" s="164" t="s">
        <v>72</v>
      </c>
      <c r="E99" s="165" t="s">
        <v>150</v>
      </c>
      <c r="F99" s="165" t="s">
        <v>151</v>
      </c>
      <c r="G99" s="163"/>
      <c r="H99" s="163"/>
      <c r="I99" s="166"/>
      <c r="J99" s="167">
        <f>BK99</f>
        <v>65643.23000000001</v>
      </c>
      <c r="K99" s="163"/>
      <c r="L99" s="168"/>
      <c r="M99" s="169"/>
      <c r="N99" s="170"/>
      <c r="O99" s="170"/>
      <c r="P99" s="171">
        <f>P100+P115+P124+P135</f>
        <v>0</v>
      </c>
      <c r="Q99" s="170"/>
      <c r="R99" s="171">
        <f>R100+R115+R124+R135</f>
        <v>0</v>
      </c>
      <c r="S99" s="170"/>
      <c r="T99" s="172">
        <f>T100+T115+T124+T135</f>
        <v>0</v>
      </c>
      <c r="AR99" s="173" t="s">
        <v>77</v>
      </c>
      <c r="AT99" s="174" t="s">
        <v>72</v>
      </c>
      <c r="AU99" s="174" t="s">
        <v>73</v>
      </c>
      <c r="AY99" s="173" t="s">
        <v>152</v>
      </c>
      <c r="BK99" s="175">
        <f>BK100+BK115+BK124+BK135</f>
        <v>65643.23000000001</v>
      </c>
    </row>
    <row r="100" spans="1:65" s="11" customFormat="1" ht="22.9" customHeight="1" x14ac:dyDescent="0.2">
      <c r="B100" s="162"/>
      <c r="C100" s="163"/>
      <c r="D100" s="164" t="s">
        <v>72</v>
      </c>
      <c r="E100" s="176" t="s">
        <v>97</v>
      </c>
      <c r="F100" s="176" t="s">
        <v>153</v>
      </c>
      <c r="G100" s="163"/>
      <c r="H100" s="163"/>
      <c r="I100" s="166"/>
      <c r="J100" s="177">
        <f>BK100</f>
        <v>32511.18</v>
      </c>
      <c r="K100" s="163"/>
      <c r="L100" s="168"/>
      <c r="M100" s="169"/>
      <c r="N100" s="170"/>
      <c r="O100" s="170"/>
      <c r="P100" s="171">
        <f>SUM(P101:P114)</f>
        <v>0</v>
      </c>
      <c r="Q100" s="170"/>
      <c r="R100" s="171">
        <f>SUM(R101:R114)</f>
        <v>0</v>
      </c>
      <c r="S100" s="170"/>
      <c r="T100" s="172">
        <f>SUM(T101:T114)</f>
        <v>0</v>
      </c>
      <c r="AR100" s="173" t="s">
        <v>77</v>
      </c>
      <c r="AT100" s="174" t="s">
        <v>72</v>
      </c>
      <c r="AU100" s="174" t="s">
        <v>77</v>
      </c>
      <c r="AY100" s="173" t="s">
        <v>152</v>
      </c>
      <c r="BK100" s="175">
        <f>SUM(BK101:BK114)</f>
        <v>32511.18</v>
      </c>
    </row>
    <row r="101" spans="1:65" s="1" customFormat="1" ht="16.5" customHeight="1" x14ac:dyDescent="0.2">
      <c r="A101" s="34"/>
      <c r="B101" s="35"/>
      <c r="C101" s="178" t="s">
        <v>77</v>
      </c>
      <c r="D101" s="178" t="s">
        <v>154</v>
      </c>
      <c r="E101" s="179" t="s">
        <v>797</v>
      </c>
      <c r="F101" s="180" t="s">
        <v>798</v>
      </c>
      <c r="G101" s="181" t="s">
        <v>157</v>
      </c>
      <c r="H101" s="182">
        <v>75.19</v>
      </c>
      <c r="I101" s="183">
        <v>81.42</v>
      </c>
      <c r="J101" s="184">
        <f>ROUND(I101*H101,2)</f>
        <v>6121.97</v>
      </c>
      <c r="K101" s="180" t="s">
        <v>19</v>
      </c>
      <c r="L101" s="39"/>
      <c r="M101" s="185" t="s">
        <v>19</v>
      </c>
      <c r="N101" s="186" t="s">
        <v>45</v>
      </c>
      <c r="O101" s="64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91</v>
      </c>
      <c r="AT101" s="189" t="s">
        <v>154</v>
      </c>
      <c r="AU101" s="189" t="s">
        <v>84</v>
      </c>
      <c r="AY101" s="17" t="s">
        <v>152</v>
      </c>
      <c r="BE101" s="190">
        <f>IF(N101="základní",J101,0)</f>
        <v>0</v>
      </c>
      <c r="BF101" s="190">
        <f>IF(N101="snížená",J101,0)</f>
        <v>6121.97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7" t="s">
        <v>84</v>
      </c>
      <c r="BK101" s="190">
        <f>ROUND(I101*H101,2)</f>
        <v>6121.97</v>
      </c>
      <c r="BL101" s="17" t="s">
        <v>91</v>
      </c>
      <c r="BM101" s="189" t="s">
        <v>84</v>
      </c>
    </row>
    <row r="102" spans="1:65" s="1" customFormat="1" ht="11.25" x14ac:dyDescent="0.2">
      <c r="A102" s="34"/>
      <c r="B102" s="35"/>
      <c r="C102" s="36"/>
      <c r="D102" s="191" t="s">
        <v>160</v>
      </c>
      <c r="E102" s="36"/>
      <c r="F102" s="192" t="s">
        <v>798</v>
      </c>
      <c r="G102" s="36"/>
      <c r="H102" s="36"/>
      <c r="I102" s="193"/>
      <c r="J102" s="36"/>
      <c r="K102" s="36"/>
      <c r="L102" s="39"/>
      <c r="M102" s="194"/>
      <c r="N102" s="19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160</v>
      </c>
      <c r="AU102" s="17" t="s">
        <v>84</v>
      </c>
    </row>
    <row r="103" spans="1:65" s="1" customFormat="1" ht="16.5" customHeight="1" x14ac:dyDescent="0.2">
      <c r="A103" s="34"/>
      <c r="B103" s="35"/>
      <c r="C103" s="178" t="s">
        <v>84</v>
      </c>
      <c r="D103" s="178" t="s">
        <v>154</v>
      </c>
      <c r="E103" s="179" t="s">
        <v>799</v>
      </c>
      <c r="F103" s="180" t="s">
        <v>800</v>
      </c>
      <c r="G103" s="181" t="s">
        <v>157</v>
      </c>
      <c r="H103" s="182">
        <v>12.16</v>
      </c>
      <c r="I103" s="183">
        <v>234.82</v>
      </c>
      <c r="J103" s="184">
        <f>ROUND(I103*H103,2)</f>
        <v>2855.41</v>
      </c>
      <c r="K103" s="180" t="s">
        <v>19</v>
      </c>
      <c r="L103" s="39"/>
      <c r="M103" s="185" t="s">
        <v>19</v>
      </c>
      <c r="N103" s="186" t="s">
        <v>45</v>
      </c>
      <c r="O103" s="64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91</v>
      </c>
      <c r="AT103" s="189" t="s">
        <v>154</v>
      </c>
      <c r="AU103" s="189" t="s">
        <v>84</v>
      </c>
      <c r="AY103" s="17" t="s">
        <v>152</v>
      </c>
      <c r="BE103" s="190">
        <f>IF(N103="základní",J103,0)</f>
        <v>0</v>
      </c>
      <c r="BF103" s="190">
        <f>IF(N103="snížená",J103,0)</f>
        <v>2855.41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7" t="s">
        <v>84</v>
      </c>
      <c r="BK103" s="190">
        <f>ROUND(I103*H103,2)</f>
        <v>2855.41</v>
      </c>
      <c r="BL103" s="17" t="s">
        <v>91</v>
      </c>
      <c r="BM103" s="189" t="s">
        <v>91</v>
      </c>
    </row>
    <row r="104" spans="1:65" s="1" customFormat="1" ht="11.25" x14ac:dyDescent="0.2">
      <c r="A104" s="34"/>
      <c r="B104" s="35"/>
      <c r="C104" s="36"/>
      <c r="D104" s="191" t="s">
        <v>160</v>
      </c>
      <c r="E104" s="36"/>
      <c r="F104" s="192" t="s">
        <v>800</v>
      </c>
      <c r="G104" s="36"/>
      <c r="H104" s="36"/>
      <c r="I104" s="193"/>
      <c r="J104" s="36"/>
      <c r="K104" s="36"/>
      <c r="L104" s="39"/>
      <c r="M104" s="194"/>
      <c r="N104" s="19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160</v>
      </c>
      <c r="AU104" s="17" t="s">
        <v>84</v>
      </c>
    </row>
    <row r="105" spans="1:65" s="12" customFormat="1" ht="11.25" x14ac:dyDescent="0.2">
      <c r="B105" s="198"/>
      <c r="C105" s="199"/>
      <c r="D105" s="191" t="s">
        <v>164</v>
      </c>
      <c r="E105" s="200" t="s">
        <v>19</v>
      </c>
      <c r="F105" s="201" t="s">
        <v>801</v>
      </c>
      <c r="G105" s="199"/>
      <c r="H105" s="202">
        <v>12.16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164</v>
      </c>
      <c r="AU105" s="208" t="s">
        <v>84</v>
      </c>
      <c r="AV105" s="12" t="s">
        <v>84</v>
      </c>
      <c r="AW105" s="12" t="s">
        <v>35</v>
      </c>
      <c r="AX105" s="12" t="s">
        <v>73</v>
      </c>
      <c r="AY105" s="208" t="s">
        <v>152</v>
      </c>
    </row>
    <row r="106" spans="1:65" s="13" customFormat="1" ht="11.25" x14ac:dyDescent="0.2">
      <c r="B106" s="219"/>
      <c r="C106" s="220"/>
      <c r="D106" s="191" t="s">
        <v>164</v>
      </c>
      <c r="E106" s="221" t="s">
        <v>19</v>
      </c>
      <c r="F106" s="222" t="s">
        <v>321</v>
      </c>
      <c r="G106" s="220"/>
      <c r="H106" s="223">
        <v>12.16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164</v>
      </c>
      <c r="AU106" s="229" t="s">
        <v>84</v>
      </c>
      <c r="AV106" s="13" t="s">
        <v>91</v>
      </c>
      <c r="AW106" s="13" t="s">
        <v>35</v>
      </c>
      <c r="AX106" s="13" t="s">
        <v>77</v>
      </c>
      <c r="AY106" s="229" t="s">
        <v>152</v>
      </c>
    </row>
    <row r="107" spans="1:65" s="1" customFormat="1" ht="16.5" customHeight="1" x14ac:dyDescent="0.2">
      <c r="A107" s="34"/>
      <c r="B107" s="35"/>
      <c r="C107" s="178" t="s">
        <v>88</v>
      </c>
      <c r="D107" s="178" t="s">
        <v>154</v>
      </c>
      <c r="E107" s="179" t="s">
        <v>166</v>
      </c>
      <c r="F107" s="180" t="s">
        <v>167</v>
      </c>
      <c r="G107" s="181" t="s">
        <v>157</v>
      </c>
      <c r="H107" s="182">
        <v>18.82</v>
      </c>
      <c r="I107" s="183">
        <v>303.26</v>
      </c>
      <c r="J107" s="184">
        <f>ROUND(I107*H107,2)</f>
        <v>5707.35</v>
      </c>
      <c r="K107" s="180" t="s">
        <v>19</v>
      </c>
      <c r="L107" s="39"/>
      <c r="M107" s="185" t="s">
        <v>19</v>
      </c>
      <c r="N107" s="186" t="s">
        <v>45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91</v>
      </c>
      <c r="AT107" s="189" t="s">
        <v>154</v>
      </c>
      <c r="AU107" s="189" t="s">
        <v>84</v>
      </c>
      <c r="AY107" s="17" t="s">
        <v>152</v>
      </c>
      <c r="BE107" s="190">
        <f>IF(N107="základní",J107,0)</f>
        <v>0</v>
      </c>
      <c r="BF107" s="190">
        <f>IF(N107="snížená",J107,0)</f>
        <v>5707.35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84</v>
      </c>
      <c r="BK107" s="190">
        <f>ROUND(I107*H107,2)</f>
        <v>5707.35</v>
      </c>
      <c r="BL107" s="17" t="s">
        <v>91</v>
      </c>
      <c r="BM107" s="189" t="s">
        <v>97</v>
      </c>
    </row>
    <row r="108" spans="1:65" s="1" customFormat="1" ht="11.25" x14ac:dyDescent="0.2">
      <c r="A108" s="34"/>
      <c r="B108" s="35"/>
      <c r="C108" s="36"/>
      <c r="D108" s="191" t="s">
        <v>160</v>
      </c>
      <c r="E108" s="36"/>
      <c r="F108" s="192" t="s">
        <v>167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160</v>
      </c>
      <c r="AU108" s="17" t="s">
        <v>84</v>
      </c>
    </row>
    <row r="109" spans="1:65" s="12" customFormat="1" ht="11.25" x14ac:dyDescent="0.2">
      <c r="B109" s="198"/>
      <c r="C109" s="199"/>
      <c r="D109" s="191" t="s">
        <v>164</v>
      </c>
      <c r="E109" s="200" t="s">
        <v>19</v>
      </c>
      <c r="F109" s="201" t="s">
        <v>802</v>
      </c>
      <c r="G109" s="199"/>
      <c r="H109" s="202">
        <v>18.82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164</v>
      </c>
      <c r="AU109" s="208" t="s">
        <v>84</v>
      </c>
      <c r="AV109" s="12" t="s">
        <v>84</v>
      </c>
      <c r="AW109" s="12" t="s">
        <v>35</v>
      </c>
      <c r="AX109" s="12" t="s">
        <v>73</v>
      </c>
      <c r="AY109" s="208" t="s">
        <v>152</v>
      </c>
    </row>
    <row r="110" spans="1:65" s="13" customFormat="1" ht="11.25" x14ac:dyDescent="0.2">
      <c r="B110" s="219"/>
      <c r="C110" s="220"/>
      <c r="D110" s="191" t="s">
        <v>164</v>
      </c>
      <c r="E110" s="221" t="s">
        <v>19</v>
      </c>
      <c r="F110" s="222" t="s">
        <v>321</v>
      </c>
      <c r="G110" s="220"/>
      <c r="H110" s="223">
        <v>18.82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164</v>
      </c>
      <c r="AU110" s="229" t="s">
        <v>84</v>
      </c>
      <c r="AV110" s="13" t="s">
        <v>91</v>
      </c>
      <c r="AW110" s="13" t="s">
        <v>35</v>
      </c>
      <c r="AX110" s="13" t="s">
        <v>77</v>
      </c>
      <c r="AY110" s="229" t="s">
        <v>152</v>
      </c>
    </row>
    <row r="111" spans="1:65" s="1" customFormat="1" ht="16.5" customHeight="1" x14ac:dyDescent="0.2">
      <c r="A111" s="34"/>
      <c r="B111" s="35"/>
      <c r="C111" s="178" t="s">
        <v>91</v>
      </c>
      <c r="D111" s="178" t="s">
        <v>154</v>
      </c>
      <c r="E111" s="179" t="s">
        <v>803</v>
      </c>
      <c r="F111" s="180" t="s">
        <v>804</v>
      </c>
      <c r="G111" s="181" t="s">
        <v>157</v>
      </c>
      <c r="H111" s="182">
        <v>56.37</v>
      </c>
      <c r="I111" s="183">
        <v>316.24</v>
      </c>
      <c r="J111" s="184">
        <f>ROUND(I111*H111,2)</f>
        <v>17826.45</v>
      </c>
      <c r="K111" s="180" t="s">
        <v>19</v>
      </c>
      <c r="L111" s="39"/>
      <c r="M111" s="185" t="s">
        <v>19</v>
      </c>
      <c r="N111" s="186" t="s">
        <v>45</v>
      </c>
      <c r="O111" s="64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91</v>
      </c>
      <c r="AT111" s="189" t="s">
        <v>154</v>
      </c>
      <c r="AU111" s="189" t="s">
        <v>84</v>
      </c>
      <c r="AY111" s="17" t="s">
        <v>152</v>
      </c>
      <c r="BE111" s="190">
        <f>IF(N111="základní",J111,0)</f>
        <v>0</v>
      </c>
      <c r="BF111" s="190">
        <f>IF(N111="snížená",J111,0)</f>
        <v>17826.45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84</v>
      </c>
      <c r="BK111" s="190">
        <f>ROUND(I111*H111,2)</f>
        <v>17826.45</v>
      </c>
      <c r="BL111" s="17" t="s">
        <v>91</v>
      </c>
      <c r="BM111" s="189" t="s">
        <v>624</v>
      </c>
    </row>
    <row r="112" spans="1:65" s="1" customFormat="1" ht="11.25" x14ac:dyDescent="0.2">
      <c r="A112" s="34"/>
      <c r="B112" s="35"/>
      <c r="C112" s="36"/>
      <c r="D112" s="191" t="s">
        <v>160</v>
      </c>
      <c r="E112" s="36"/>
      <c r="F112" s="192" t="s">
        <v>804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160</v>
      </c>
      <c r="AU112" s="17" t="s">
        <v>84</v>
      </c>
    </row>
    <row r="113" spans="1:65" s="12" customFormat="1" ht="11.25" x14ac:dyDescent="0.2">
      <c r="B113" s="198"/>
      <c r="C113" s="199"/>
      <c r="D113" s="191" t="s">
        <v>164</v>
      </c>
      <c r="E113" s="200" t="s">
        <v>19</v>
      </c>
      <c r="F113" s="201" t="s">
        <v>805</v>
      </c>
      <c r="G113" s="199"/>
      <c r="H113" s="202">
        <v>56.37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164</v>
      </c>
      <c r="AU113" s="208" t="s">
        <v>84</v>
      </c>
      <c r="AV113" s="12" t="s">
        <v>84</v>
      </c>
      <c r="AW113" s="12" t="s">
        <v>35</v>
      </c>
      <c r="AX113" s="12" t="s">
        <v>73</v>
      </c>
      <c r="AY113" s="208" t="s">
        <v>152</v>
      </c>
    </row>
    <row r="114" spans="1:65" s="13" customFormat="1" ht="11.25" x14ac:dyDescent="0.2">
      <c r="B114" s="219"/>
      <c r="C114" s="220"/>
      <c r="D114" s="191" t="s">
        <v>164</v>
      </c>
      <c r="E114" s="221" t="s">
        <v>19</v>
      </c>
      <c r="F114" s="222" t="s">
        <v>321</v>
      </c>
      <c r="G114" s="220"/>
      <c r="H114" s="223">
        <v>56.37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164</v>
      </c>
      <c r="AU114" s="229" t="s">
        <v>84</v>
      </c>
      <c r="AV114" s="13" t="s">
        <v>91</v>
      </c>
      <c r="AW114" s="13" t="s">
        <v>35</v>
      </c>
      <c r="AX114" s="13" t="s">
        <v>77</v>
      </c>
      <c r="AY114" s="229" t="s">
        <v>152</v>
      </c>
    </row>
    <row r="115" spans="1:65" s="11" customFormat="1" ht="22.9" customHeight="1" x14ac:dyDescent="0.2">
      <c r="B115" s="162"/>
      <c r="C115" s="163"/>
      <c r="D115" s="164" t="s">
        <v>72</v>
      </c>
      <c r="E115" s="176" t="s">
        <v>188</v>
      </c>
      <c r="F115" s="176" t="s">
        <v>189</v>
      </c>
      <c r="G115" s="163"/>
      <c r="H115" s="163"/>
      <c r="I115" s="166"/>
      <c r="J115" s="177">
        <f>BK115</f>
        <v>24596.04</v>
      </c>
      <c r="K115" s="163"/>
      <c r="L115" s="168"/>
      <c r="M115" s="169"/>
      <c r="N115" s="170"/>
      <c r="O115" s="170"/>
      <c r="P115" s="171">
        <f>SUM(P116:P123)</f>
        <v>0</v>
      </c>
      <c r="Q115" s="170"/>
      <c r="R115" s="171">
        <f>SUM(R116:R123)</f>
        <v>0</v>
      </c>
      <c r="S115" s="170"/>
      <c r="T115" s="172">
        <f>SUM(T116:T123)</f>
        <v>0</v>
      </c>
      <c r="AR115" s="173" t="s">
        <v>77</v>
      </c>
      <c r="AT115" s="174" t="s">
        <v>72</v>
      </c>
      <c r="AU115" s="174" t="s">
        <v>77</v>
      </c>
      <c r="AY115" s="173" t="s">
        <v>152</v>
      </c>
      <c r="BK115" s="175">
        <f>SUM(BK116:BK123)</f>
        <v>24596.04</v>
      </c>
    </row>
    <row r="116" spans="1:65" s="1" customFormat="1" ht="21.75" customHeight="1" x14ac:dyDescent="0.2">
      <c r="A116" s="34"/>
      <c r="B116" s="35"/>
      <c r="C116" s="178" t="s">
        <v>94</v>
      </c>
      <c r="D116" s="178" t="s">
        <v>154</v>
      </c>
      <c r="E116" s="179" t="s">
        <v>190</v>
      </c>
      <c r="F116" s="180" t="s">
        <v>191</v>
      </c>
      <c r="G116" s="181" t="s">
        <v>157</v>
      </c>
      <c r="H116" s="182">
        <v>60</v>
      </c>
      <c r="I116" s="183">
        <v>57.82</v>
      </c>
      <c r="J116" s="184">
        <f>ROUND(I116*H116,2)</f>
        <v>3469.2</v>
      </c>
      <c r="K116" s="180" t="s">
        <v>19</v>
      </c>
      <c r="L116" s="39"/>
      <c r="M116" s="185" t="s">
        <v>19</v>
      </c>
      <c r="N116" s="186" t="s">
        <v>45</v>
      </c>
      <c r="O116" s="64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9" t="s">
        <v>91</v>
      </c>
      <c r="AT116" s="189" t="s">
        <v>154</v>
      </c>
      <c r="AU116" s="189" t="s">
        <v>84</v>
      </c>
      <c r="AY116" s="17" t="s">
        <v>152</v>
      </c>
      <c r="BE116" s="190">
        <f>IF(N116="základní",J116,0)</f>
        <v>0</v>
      </c>
      <c r="BF116" s="190">
        <f>IF(N116="snížená",J116,0)</f>
        <v>3469.2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7" t="s">
        <v>84</v>
      </c>
      <c r="BK116" s="190">
        <f>ROUND(I116*H116,2)</f>
        <v>3469.2</v>
      </c>
      <c r="BL116" s="17" t="s">
        <v>91</v>
      </c>
      <c r="BM116" s="189" t="s">
        <v>203</v>
      </c>
    </row>
    <row r="117" spans="1:65" s="1" customFormat="1" ht="11.25" x14ac:dyDescent="0.2">
      <c r="A117" s="34"/>
      <c r="B117" s="35"/>
      <c r="C117" s="36"/>
      <c r="D117" s="191" t="s">
        <v>160</v>
      </c>
      <c r="E117" s="36"/>
      <c r="F117" s="192" t="s">
        <v>191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160</v>
      </c>
      <c r="AU117" s="17" t="s">
        <v>84</v>
      </c>
    </row>
    <row r="118" spans="1:65" s="1" customFormat="1" ht="16.5" customHeight="1" x14ac:dyDescent="0.2">
      <c r="A118" s="34"/>
      <c r="B118" s="35"/>
      <c r="C118" s="178" t="s">
        <v>97</v>
      </c>
      <c r="D118" s="178" t="s">
        <v>154</v>
      </c>
      <c r="E118" s="179" t="s">
        <v>687</v>
      </c>
      <c r="F118" s="180" t="s">
        <v>688</v>
      </c>
      <c r="G118" s="181" t="s">
        <v>157</v>
      </c>
      <c r="H118" s="182">
        <v>135</v>
      </c>
      <c r="I118" s="183">
        <v>122.72</v>
      </c>
      <c r="J118" s="184">
        <f>ROUND(I118*H118,2)</f>
        <v>16567.2</v>
      </c>
      <c r="K118" s="180" t="s">
        <v>19</v>
      </c>
      <c r="L118" s="39"/>
      <c r="M118" s="185" t="s">
        <v>19</v>
      </c>
      <c r="N118" s="186" t="s">
        <v>45</v>
      </c>
      <c r="O118" s="64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9" t="s">
        <v>91</v>
      </c>
      <c r="AT118" s="189" t="s">
        <v>154</v>
      </c>
      <c r="AU118" s="189" t="s">
        <v>84</v>
      </c>
      <c r="AY118" s="17" t="s">
        <v>152</v>
      </c>
      <c r="BE118" s="190">
        <f>IF(N118="základní",J118,0)</f>
        <v>0</v>
      </c>
      <c r="BF118" s="190">
        <f>IF(N118="snížená",J118,0)</f>
        <v>16567.2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7" t="s">
        <v>84</v>
      </c>
      <c r="BK118" s="190">
        <f>ROUND(I118*H118,2)</f>
        <v>16567.2</v>
      </c>
      <c r="BL118" s="17" t="s">
        <v>91</v>
      </c>
      <c r="BM118" s="189" t="s">
        <v>216</v>
      </c>
    </row>
    <row r="119" spans="1:65" s="1" customFormat="1" ht="11.25" x14ac:dyDescent="0.2">
      <c r="A119" s="34"/>
      <c r="B119" s="35"/>
      <c r="C119" s="36"/>
      <c r="D119" s="191" t="s">
        <v>160</v>
      </c>
      <c r="E119" s="36"/>
      <c r="F119" s="192" t="s">
        <v>688</v>
      </c>
      <c r="G119" s="36"/>
      <c r="H119" s="36"/>
      <c r="I119" s="193"/>
      <c r="J119" s="36"/>
      <c r="K119" s="36"/>
      <c r="L119" s="39"/>
      <c r="M119" s="194"/>
      <c r="N119" s="19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160</v>
      </c>
      <c r="AU119" s="17" t="s">
        <v>84</v>
      </c>
    </row>
    <row r="120" spans="1:65" s="1" customFormat="1" ht="16.5" customHeight="1" x14ac:dyDescent="0.2">
      <c r="A120" s="34"/>
      <c r="B120" s="35"/>
      <c r="C120" s="178" t="s">
        <v>100</v>
      </c>
      <c r="D120" s="178" t="s">
        <v>154</v>
      </c>
      <c r="E120" s="179" t="s">
        <v>689</v>
      </c>
      <c r="F120" s="180" t="s">
        <v>690</v>
      </c>
      <c r="G120" s="181" t="s">
        <v>157</v>
      </c>
      <c r="H120" s="182">
        <v>61.335000000000001</v>
      </c>
      <c r="I120" s="183">
        <v>74.34</v>
      </c>
      <c r="J120" s="184">
        <f>ROUND(I120*H120,2)</f>
        <v>4559.6400000000003</v>
      </c>
      <c r="K120" s="180" t="s">
        <v>19</v>
      </c>
      <c r="L120" s="39"/>
      <c r="M120" s="185" t="s">
        <v>19</v>
      </c>
      <c r="N120" s="186" t="s">
        <v>45</v>
      </c>
      <c r="O120" s="64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91</v>
      </c>
      <c r="AT120" s="189" t="s">
        <v>154</v>
      </c>
      <c r="AU120" s="189" t="s">
        <v>84</v>
      </c>
      <c r="AY120" s="17" t="s">
        <v>152</v>
      </c>
      <c r="BE120" s="190">
        <f>IF(N120="základní",J120,0)</f>
        <v>0</v>
      </c>
      <c r="BF120" s="190">
        <f>IF(N120="snížená",J120,0)</f>
        <v>4559.6400000000003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84</v>
      </c>
      <c r="BK120" s="190">
        <f>ROUND(I120*H120,2)</f>
        <v>4559.6400000000003</v>
      </c>
      <c r="BL120" s="17" t="s">
        <v>91</v>
      </c>
      <c r="BM120" s="189" t="s">
        <v>228</v>
      </c>
    </row>
    <row r="121" spans="1:65" s="1" customFormat="1" ht="11.25" x14ac:dyDescent="0.2">
      <c r="A121" s="34"/>
      <c r="B121" s="35"/>
      <c r="C121" s="36"/>
      <c r="D121" s="191" t="s">
        <v>160</v>
      </c>
      <c r="E121" s="36"/>
      <c r="F121" s="192" t="s">
        <v>690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160</v>
      </c>
      <c r="AU121" s="17" t="s">
        <v>84</v>
      </c>
    </row>
    <row r="122" spans="1:65" s="12" customFormat="1" ht="11.25" x14ac:dyDescent="0.2">
      <c r="B122" s="198"/>
      <c r="C122" s="199"/>
      <c r="D122" s="191" t="s">
        <v>164</v>
      </c>
      <c r="E122" s="200" t="s">
        <v>19</v>
      </c>
      <c r="F122" s="201" t="s">
        <v>806</v>
      </c>
      <c r="G122" s="199"/>
      <c r="H122" s="202">
        <v>61.335000000000001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164</v>
      </c>
      <c r="AU122" s="208" t="s">
        <v>84</v>
      </c>
      <c r="AV122" s="12" t="s">
        <v>84</v>
      </c>
      <c r="AW122" s="12" t="s">
        <v>35</v>
      </c>
      <c r="AX122" s="12" t="s">
        <v>73</v>
      </c>
      <c r="AY122" s="208" t="s">
        <v>152</v>
      </c>
    </row>
    <row r="123" spans="1:65" s="13" customFormat="1" ht="11.25" x14ac:dyDescent="0.2">
      <c r="B123" s="219"/>
      <c r="C123" s="220"/>
      <c r="D123" s="191" t="s">
        <v>164</v>
      </c>
      <c r="E123" s="221" t="s">
        <v>19</v>
      </c>
      <c r="F123" s="222" t="s">
        <v>321</v>
      </c>
      <c r="G123" s="220"/>
      <c r="H123" s="223">
        <v>61.335000000000001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164</v>
      </c>
      <c r="AU123" s="229" t="s">
        <v>84</v>
      </c>
      <c r="AV123" s="13" t="s">
        <v>91</v>
      </c>
      <c r="AW123" s="13" t="s">
        <v>35</v>
      </c>
      <c r="AX123" s="13" t="s">
        <v>77</v>
      </c>
      <c r="AY123" s="229" t="s">
        <v>152</v>
      </c>
    </row>
    <row r="124" spans="1:65" s="11" customFormat="1" ht="22.9" customHeight="1" x14ac:dyDescent="0.2">
      <c r="B124" s="162"/>
      <c r="C124" s="163"/>
      <c r="D124" s="164" t="s">
        <v>72</v>
      </c>
      <c r="E124" s="176" t="s">
        <v>201</v>
      </c>
      <c r="F124" s="176" t="s">
        <v>202</v>
      </c>
      <c r="G124" s="163"/>
      <c r="H124" s="163"/>
      <c r="I124" s="166"/>
      <c r="J124" s="177">
        <f>BK124</f>
        <v>7853.87</v>
      </c>
      <c r="K124" s="163"/>
      <c r="L124" s="168"/>
      <c r="M124" s="169"/>
      <c r="N124" s="170"/>
      <c r="O124" s="170"/>
      <c r="P124" s="171">
        <f>SUM(P125:P134)</f>
        <v>0</v>
      </c>
      <c r="Q124" s="170"/>
      <c r="R124" s="171">
        <f>SUM(R125:R134)</f>
        <v>0</v>
      </c>
      <c r="S124" s="170"/>
      <c r="T124" s="172">
        <f>SUM(T125:T134)</f>
        <v>0</v>
      </c>
      <c r="AR124" s="173" t="s">
        <v>77</v>
      </c>
      <c r="AT124" s="174" t="s">
        <v>72</v>
      </c>
      <c r="AU124" s="174" t="s">
        <v>77</v>
      </c>
      <c r="AY124" s="173" t="s">
        <v>152</v>
      </c>
      <c r="BK124" s="175">
        <f>SUM(BK125:BK134)</f>
        <v>7853.87</v>
      </c>
    </row>
    <row r="125" spans="1:65" s="1" customFormat="1" ht="16.5" customHeight="1" x14ac:dyDescent="0.2">
      <c r="A125" s="34"/>
      <c r="B125" s="35"/>
      <c r="C125" s="178" t="s">
        <v>624</v>
      </c>
      <c r="D125" s="178" t="s">
        <v>154</v>
      </c>
      <c r="E125" s="179" t="s">
        <v>692</v>
      </c>
      <c r="F125" s="180" t="s">
        <v>693</v>
      </c>
      <c r="G125" s="181" t="s">
        <v>206</v>
      </c>
      <c r="H125" s="182">
        <v>5.1120000000000001</v>
      </c>
      <c r="I125" s="183">
        <v>571.12</v>
      </c>
      <c r="J125" s="184">
        <f>ROUND(I125*H125,2)</f>
        <v>2919.57</v>
      </c>
      <c r="K125" s="180" t="s">
        <v>19</v>
      </c>
      <c r="L125" s="39"/>
      <c r="M125" s="185" t="s">
        <v>19</v>
      </c>
      <c r="N125" s="186" t="s">
        <v>45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91</v>
      </c>
      <c r="AT125" s="189" t="s">
        <v>154</v>
      </c>
      <c r="AU125" s="189" t="s">
        <v>84</v>
      </c>
      <c r="AY125" s="17" t="s">
        <v>152</v>
      </c>
      <c r="BE125" s="190">
        <f>IF(N125="základní",J125,0)</f>
        <v>0</v>
      </c>
      <c r="BF125" s="190">
        <f>IF(N125="snížená",J125,0)</f>
        <v>2919.57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2919.57</v>
      </c>
      <c r="BL125" s="17" t="s">
        <v>91</v>
      </c>
      <c r="BM125" s="189" t="s">
        <v>241</v>
      </c>
    </row>
    <row r="126" spans="1:65" s="1" customFormat="1" ht="11.25" x14ac:dyDescent="0.2">
      <c r="A126" s="34"/>
      <c r="B126" s="35"/>
      <c r="C126" s="36"/>
      <c r="D126" s="191" t="s">
        <v>160</v>
      </c>
      <c r="E126" s="36"/>
      <c r="F126" s="192" t="s">
        <v>693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84</v>
      </c>
    </row>
    <row r="127" spans="1:65" s="1" customFormat="1" ht="16.5" customHeight="1" x14ac:dyDescent="0.2">
      <c r="A127" s="34"/>
      <c r="B127" s="35"/>
      <c r="C127" s="178" t="s">
        <v>188</v>
      </c>
      <c r="D127" s="178" t="s">
        <v>154</v>
      </c>
      <c r="E127" s="179" t="s">
        <v>223</v>
      </c>
      <c r="F127" s="180" t="s">
        <v>224</v>
      </c>
      <c r="G127" s="181" t="s">
        <v>206</v>
      </c>
      <c r="H127" s="182">
        <v>5.1120000000000001</v>
      </c>
      <c r="I127" s="183">
        <v>269.04000000000002</v>
      </c>
      <c r="J127" s="184">
        <f>ROUND(I127*H127,2)</f>
        <v>1375.33</v>
      </c>
      <c r="K127" s="180" t="s">
        <v>19</v>
      </c>
      <c r="L127" s="39"/>
      <c r="M127" s="185" t="s">
        <v>19</v>
      </c>
      <c r="N127" s="186" t="s">
        <v>45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91</v>
      </c>
      <c r="AT127" s="189" t="s">
        <v>154</v>
      </c>
      <c r="AU127" s="189" t="s">
        <v>84</v>
      </c>
      <c r="AY127" s="17" t="s">
        <v>152</v>
      </c>
      <c r="BE127" s="190">
        <f>IF(N127="základní",J127,0)</f>
        <v>0</v>
      </c>
      <c r="BF127" s="190">
        <f>IF(N127="snížená",J127,0)</f>
        <v>1375.33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1375.33</v>
      </c>
      <c r="BL127" s="17" t="s">
        <v>91</v>
      </c>
      <c r="BM127" s="189" t="s">
        <v>258</v>
      </c>
    </row>
    <row r="128" spans="1:65" s="1" customFormat="1" ht="11.25" x14ac:dyDescent="0.2">
      <c r="A128" s="34"/>
      <c r="B128" s="35"/>
      <c r="C128" s="36"/>
      <c r="D128" s="191" t="s">
        <v>160</v>
      </c>
      <c r="E128" s="36"/>
      <c r="F128" s="192" t="s">
        <v>224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84</v>
      </c>
    </row>
    <row r="129" spans="1:65" s="1" customFormat="1" ht="16.5" customHeight="1" x14ac:dyDescent="0.2">
      <c r="A129" s="34"/>
      <c r="B129" s="35"/>
      <c r="C129" s="178" t="s">
        <v>203</v>
      </c>
      <c r="D129" s="178" t="s">
        <v>154</v>
      </c>
      <c r="E129" s="179" t="s">
        <v>229</v>
      </c>
      <c r="F129" s="180" t="s">
        <v>230</v>
      </c>
      <c r="G129" s="181" t="s">
        <v>206</v>
      </c>
      <c r="H129" s="182">
        <v>46.008000000000003</v>
      </c>
      <c r="I129" s="183">
        <v>11.8</v>
      </c>
      <c r="J129" s="184">
        <f>ROUND(I129*H129,2)</f>
        <v>542.89</v>
      </c>
      <c r="K129" s="180" t="s">
        <v>19</v>
      </c>
      <c r="L129" s="39"/>
      <c r="M129" s="185" t="s">
        <v>19</v>
      </c>
      <c r="N129" s="186" t="s">
        <v>45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91</v>
      </c>
      <c r="AT129" s="189" t="s">
        <v>154</v>
      </c>
      <c r="AU129" s="189" t="s">
        <v>84</v>
      </c>
      <c r="AY129" s="17" t="s">
        <v>152</v>
      </c>
      <c r="BE129" s="190">
        <f>IF(N129="základní",J129,0)</f>
        <v>0</v>
      </c>
      <c r="BF129" s="190">
        <f>IF(N129="snížená",J129,0)</f>
        <v>542.89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542.89</v>
      </c>
      <c r="BL129" s="17" t="s">
        <v>91</v>
      </c>
      <c r="BM129" s="189" t="s">
        <v>271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230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84</v>
      </c>
    </row>
    <row r="131" spans="1:65" s="12" customFormat="1" ht="11.25" x14ac:dyDescent="0.2">
      <c r="B131" s="198"/>
      <c r="C131" s="199"/>
      <c r="D131" s="191" t="s">
        <v>164</v>
      </c>
      <c r="E131" s="200" t="s">
        <v>19</v>
      </c>
      <c r="F131" s="201" t="s">
        <v>807</v>
      </c>
      <c r="G131" s="199"/>
      <c r="H131" s="202">
        <v>46.008000000000003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164</v>
      </c>
      <c r="AU131" s="208" t="s">
        <v>84</v>
      </c>
      <c r="AV131" s="12" t="s">
        <v>84</v>
      </c>
      <c r="AW131" s="12" t="s">
        <v>35</v>
      </c>
      <c r="AX131" s="12" t="s">
        <v>73</v>
      </c>
      <c r="AY131" s="208" t="s">
        <v>152</v>
      </c>
    </row>
    <row r="132" spans="1:65" s="13" customFormat="1" ht="11.25" x14ac:dyDescent="0.2">
      <c r="B132" s="219"/>
      <c r="C132" s="220"/>
      <c r="D132" s="191" t="s">
        <v>164</v>
      </c>
      <c r="E132" s="221" t="s">
        <v>19</v>
      </c>
      <c r="F132" s="222" t="s">
        <v>321</v>
      </c>
      <c r="G132" s="220"/>
      <c r="H132" s="223">
        <v>46.008000000000003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164</v>
      </c>
      <c r="AU132" s="229" t="s">
        <v>84</v>
      </c>
      <c r="AV132" s="13" t="s">
        <v>91</v>
      </c>
      <c r="AW132" s="13" t="s">
        <v>35</v>
      </c>
      <c r="AX132" s="13" t="s">
        <v>77</v>
      </c>
      <c r="AY132" s="229" t="s">
        <v>152</v>
      </c>
    </row>
    <row r="133" spans="1:65" s="1" customFormat="1" ht="24.2" customHeight="1" x14ac:dyDescent="0.2">
      <c r="A133" s="34"/>
      <c r="B133" s="35"/>
      <c r="C133" s="178" t="s">
        <v>210</v>
      </c>
      <c r="D133" s="178" t="s">
        <v>154</v>
      </c>
      <c r="E133" s="179" t="s">
        <v>695</v>
      </c>
      <c r="F133" s="180" t="s">
        <v>696</v>
      </c>
      <c r="G133" s="181" t="s">
        <v>206</v>
      </c>
      <c r="H133" s="182">
        <v>5.1120000000000001</v>
      </c>
      <c r="I133" s="183">
        <v>590</v>
      </c>
      <c r="J133" s="184">
        <f>ROUND(I133*H133,2)</f>
        <v>3016.08</v>
      </c>
      <c r="K133" s="180" t="s">
        <v>19</v>
      </c>
      <c r="L133" s="39"/>
      <c r="M133" s="185" t="s">
        <v>19</v>
      </c>
      <c r="N133" s="186" t="s">
        <v>45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91</v>
      </c>
      <c r="AT133" s="189" t="s">
        <v>154</v>
      </c>
      <c r="AU133" s="189" t="s">
        <v>84</v>
      </c>
      <c r="AY133" s="17" t="s">
        <v>152</v>
      </c>
      <c r="BE133" s="190">
        <f>IF(N133="základní",J133,0)</f>
        <v>0</v>
      </c>
      <c r="BF133" s="190">
        <f>IF(N133="snížená",J133,0)</f>
        <v>3016.08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3016.08</v>
      </c>
      <c r="BL133" s="17" t="s">
        <v>91</v>
      </c>
      <c r="BM133" s="189" t="s">
        <v>395</v>
      </c>
    </row>
    <row r="134" spans="1:65" s="1" customFormat="1" ht="11.25" x14ac:dyDescent="0.2">
      <c r="A134" s="34"/>
      <c r="B134" s="35"/>
      <c r="C134" s="36"/>
      <c r="D134" s="191" t="s">
        <v>160</v>
      </c>
      <c r="E134" s="36"/>
      <c r="F134" s="192" t="s">
        <v>697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84</v>
      </c>
    </row>
    <row r="135" spans="1:65" s="11" customFormat="1" ht="22.9" customHeight="1" x14ac:dyDescent="0.2">
      <c r="B135" s="162"/>
      <c r="C135" s="163"/>
      <c r="D135" s="164" t="s">
        <v>72</v>
      </c>
      <c r="E135" s="176" t="s">
        <v>239</v>
      </c>
      <c r="F135" s="176" t="s">
        <v>240</v>
      </c>
      <c r="G135" s="163"/>
      <c r="H135" s="163"/>
      <c r="I135" s="166"/>
      <c r="J135" s="177">
        <f>BK135</f>
        <v>682.14</v>
      </c>
      <c r="K135" s="163"/>
      <c r="L135" s="168"/>
      <c r="M135" s="169"/>
      <c r="N135" s="170"/>
      <c r="O135" s="170"/>
      <c r="P135" s="171">
        <f>SUM(P136:P137)</f>
        <v>0</v>
      </c>
      <c r="Q135" s="170"/>
      <c r="R135" s="171">
        <f>SUM(R136:R137)</f>
        <v>0</v>
      </c>
      <c r="S135" s="170"/>
      <c r="T135" s="172">
        <f>SUM(T136:T137)</f>
        <v>0</v>
      </c>
      <c r="AR135" s="173" t="s">
        <v>77</v>
      </c>
      <c r="AT135" s="174" t="s">
        <v>72</v>
      </c>
      <c r="AU135" s="174" t="s">
        <v>77</v>
      </c>
      <c r="AY135" s="173" t="s">
        <v>152</v>
      </c>
      <c r="BK135" s="175">
        <f>SUM(BK136:BK137)</f>
        <v>682.14</v>
      </c>
    </row>
    <row r="136" spans="1:65" s="1" customFormat="1" ht="16.5" customHeight="1" x14ac:dyDescent="0.2">
      <c r="A136" s="34"/>
      <c r="B136" s="35"/>
      <c r="C136" s="178" t="s">
        <v>216</v>
      </c>
      <c r="D136" s="178" t="s">
        <v>154</v>
      </c>
      <c r="E136" s="179" t="s">
        <v>698</v>
      </c>
      <c r="F136" s="180" t="s">
        <v>699</v>
      </c>
      <c r="G136" s="181" t="s">
        <v>206</v>
      </c>
      <c r="H136" s="182">
        <v>2.149</v>
      </c>
      <c r="I136" s="183">
        <v>317.42</v>
      </c>
      <c r="J136" s="184">
        <f>ROUND(I136*H136,2)</f>
        <v>682.14</v>
      </c>
      <c r="K136" s="180" t="s">
        <v>19</v>
      </c>
      <c r="L136" s="39"/>
      <c r="M136" s="185" t="s">
        <v>19</v>
      </c>
      <c r="N136" s="186" t="s">
        <v>45</v>
      </c>
      <c r="O136" s="64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91</v>
      </c>
      <c r="AT136" s="189" t="s">
        <v>154</v>
      </c>
      <c r="AU136" s="189" t="s">
        <v>84</v>
      </c>
      <c r="AY136" s="17" t="s">
        <v>152</v>
      </c>
      <c r="BE136" s="190">
        <f>IF(N136="základní",J136,0)</f>
        <v>0</v>
      </c>
      <c r="BF136" s="190">
        <f>IF(N136="snížená",J136,0)</f>
        <v>682.14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84</v>
      </c>
      <c r="BK136" s="190">
        <f>ROUND(I136*H136,2)</f>
        <v>682.14</v>
      </c>
      <c r="BL136" s="17" t="s">
        <v>91</v>
      </c>
      <c r="BM136" s="189" t="s">
        <v>644</v>
      </c>
    </row>
    <row r="137" spans="1:65" s="1" customFormat="1" ht="11.25" x14ac:dyDescent="0.2">
      <c r="A137" s="34"/>
      <c r="B137" s="35"/>
      <c r="C137" s="36"/>
      <c r="D137" s="191" t="s">
        <v>160</v>
      </c>
      <c r="E137" s="36"/>
      <c r="F137" s="192" t="s">
        <v>699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160</v>
      </c>
      <c r="AU137" s="17" t="s">
        <v>84</v>
      </c>
    </row>
    <row r="138" spans="1:65" s="11" customFormat="1" ht="25.9" customHeight="1" x14ac:dyDescent="0.2">
      <c r="B138" s="162"/>
      <c r="C138" s="163"/>
      <c r="D138" s="164" t="s">
        <v>72</v>
      </c>
      <c r="E138" s="165" t="s">
        <v>247</v>
      </c>
      <c r="F138" s="165" t="s">
        <v>248</v>
      </c>
      <c r="G138" s="163"/>
      <c r="H138" s="163"/>
      <c r="I138" s="166"/>
      <c r="J138" s="167">
        <f>BK138</f>
        <v>342008.88</v>
      </c>
      <c r="K138" s="163"/>
      <c r="L138" s="168"/>
      <c r="M138" s="169"/>
      <c r="N138" s="170"/>
      <c r="O138" s="170"/>
      <c r="P138" s="171">
        <f>P139+P142+P145+P174+P198+P215+P232</f>
        <v>0</v>
      </c>
      <c r="Q138" s="170"/>
      <c r="R138" s="171">
        <f>R139+R142+R145+R174+R198+R215+R232</f>
        <v>0</v>
      </c>
      <c r="S138" s="170"/>
      <c r="T138" s="172">
        <f>T139+T142+T145+T174+T198+T215+T232</f>
        <v>0</v>
      </c>
      <c r="AR138" s="173" t="s">
        <v>84</v>
      </c>
      <c r="AT138" s="174" t="s">
        <v>72</v>
      </c>
      <c r="AU138" s="174" t="s">
        <v>73</v>
      </c>
      <c r="AY138" s="173" t="s">
        <v>152</v>
      </c>
      <c r="BK138" s="175">
        <f>BK139+BK142+BK145+BK174+BK198+BK215+BK232</f>
        <v>342008.88</v>
      </c>
    </row>
    <row r="139" spans="1:65" s="11" customFormat="1" ht="22.9" customHeight="1" x14ac:dyDescent="0.2">
      <c r="B139" s="162"/>
      <c r="C139" s="163"/>
      <c r="D139" s="164" t="s">
        <v>72</v>
      </c>
      <c r="E139" s="176" t="s">
        <v>382</v>
      </c>
      <c r="F139" s="176" t="s">
        <v>383</v>
      </c>
      <c r="G139" s="163"/>
      <c r="H139" s="163"/>
      <c r="I139" s="166"/>
      <c r="J139" s="177">
        <f>BK139</f>
        <v>10748.62</v>
      </c>
      <c r="K139" s="163"/>
      <c r="L139" s="168"/>
      <c r="M139" s="169"/>
      <c r="N139" s="170"/>
      <c r="O139" s="170"/>
      <c r="P139" s="171">
        <f>SUM(P140:P141)</f>
        <v>0</v>
      </c>
      <c r="Q139" s="170"/>
      <c r="R139" s="171">
        <f>SUM(R140:R141)</f>
        <v>0</v>
      </c>
      <c r="S139" s="170"/>
      <c r="T139" s="172">
        <f>SUM(T140:T141)</f>
        <v>0</v>
      </c>
      <c r="AR139" s="173" t="s">
        <v>84</v>
      </c>
      <c r="AT139" s="174" t="s">
        <v>72</v>
      </c>
      <c r="AU139" s="174" t="s">
        <v>77</v>
      </c>
      <c r="AY139" s="173" t="s">
        <v>152</v>
      </c>
      <c r="BK139" s="175">
        <f>SUM(BK140:BK141)</f>
        <v>10748.62</v>
      </c>
    </row>
    <row r="140" spans="1:65" s="1" customFormat="1" ht="24.2" customHeight="1" x14ac:dyDescent="0.2">
      <c r="A140" s="34"/>
      <c r="B140" s="35"/>
      <c r="C140" s="178" t="s">
        <v>222</v>
      </c>
      <c r="D140" s="178" t="s">
        <v>154</v>
      </c>
      <c r="E140" s="179" t="s">
        <v>808</v>
      </c>
      <c r="F140" s="180" t="s">
        <v>809</v>
      </c>
      <c r="G140" s="181" t="s">
        <v>386</v>
      </c>
      <c r="H140" s="182">
        <v>1</v>
      </c>
      <c r="I140" s="183">
        <v>10748.62</v>
      </c>
      <c r="J140" s="184">
        <f>ROUND(I140*H140,2)</f>
        <v>10748.62</v>
      </c>
      <c r="K140" s="180" t="s">
        <v>19</v>
      </c>
      <c r="L140" s="39"/>
      <c r="M140" s="185" t="s">
        <v>19</v>
      </c>
      <c r="N140" s="186" t="s">
        <v>45</v>
      </c>
      <c r="O140" s="64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241</v>
      </c>
      <c r="AT140" s="189" t="s">
        <v>154</v>
      </c>
      <c r="AU140" s="189" t="s">
        <v>84</v>
      </c>
      <c r="AY140" s="17" t="s">
        <v>152</v>
      </c>
      <c r="BE140" s="190">
        <f>IF(N140="základní",J140,0)</f>
        <v>0</v>
      </c>
      <c r="BF140" s="190">
        <f>IF(N140="snížená",J140,0)</f>
        <v>10748.62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84</v>
      </c>
      <c r="BK140" s="190">
        <f>ROUND(I140*H140,2)</f>
        <v>10748.62</v>
      </c>
      <c r="BL140" s="17" t="s">
        <v>241</v>
      </c>
      <c r="BM140" s="189" t="s">
        <v>401</v>
      </c>
    </row>
    <row r="141" spans="1:65" s="1" customFormat="1" ht="11.25" x14ac:dyDescent="0.2">
      <c r="A141" s="34"/>
      <c r="B141" s="35"/>
      <c r="C141" s="36"/>
      <c r="D141" s="191" t="s">
        <v>160</v>
      </c>
      <c r="E141" s="36"/>
      <c r="F141" s="192" t="s">
        <v>809</v>
      </c>
      <c r="G141" s="36"/>
      <c r="H141" s="36"/>
      <c r="I141" s="193"/>
      <c r="J141" s="36"/>
      <c r="K141" s="36"/>
      <c r="L141" s="39"/>
      <c r="M141" s="194"/>
      <c r="N141" s="195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160</v>
      </c>
      <c r="AU141" s="17" t="s">
        <v>84</v>
      </c>
    </row>
    <row r="142" spans="1:65" s="11" customFormat="1" ht="22.9" customHeight="1" x14ac:dyDescent="0.2">
      <c r="B142" s="162"/>
      <c r="C142" s="163"/>
      <c r="D142" s="164" t="s">
        <v>72</v>
      </c>
      <c r="E142" s="176" t="s">
        <v>249</v>
      </c>
      <c r="F142" s="176" t="s">
        <v>250</v>
      </c>
      <c r="G142" s="163"/>
      <c r="H142" s="163"/>
      <c r="I142" s="166"/>
      <c r="J142" s="177">
        <f>BK142</f>
        <v>29500</v>
      </c>
      <c r="K142" s="163"/>
      <c r="L142" s="168"/>
      <c r="M142" s="169"/>
      <c r="N142" s="170"/>
      <c r="O142" s="170"/>
      <c r="P142" s="171">
        <f>SUM(P143:P144)</f>
        <v>0</v>
      </c>
      <c r="Q142" s="170"/>
      <c r="R142" s="171">
        <f>SUM(R143:R144)</f>
        <v>0</v>
      </c>
      <c r="S142" s="170"/>
      <c r="T142" s="172">
        <f>SUM(T143:T144)</f>
        <v>0</v>
      </c>
      <c r="AR142" s="173" t="s">
        <v>84</v>
      </c>
      <c r="AT142" s="174" t="s">
        <v>72</v>
      </c>
      <c r="AU142" s="174" t="s">
        <v>77</v>
      </c>
      <c r="AY142" s="173" t="s">
        <v>152</v>
      </c>
      <c r="BK142" s="175">
        <f>SUM(BK143:BK144)</f>
        <v>29500</v>
      </c>
    </row>
    <row r="143" spans="1:65" s="1" customFormat="1" ht="16.5" customHeight="1" x14ac:dyDescent="0.2">
      <c r="A143" s="34"/>
      <c r="B143" s="35"/>
      <c r="C143" s="178" t="s">
        <v>228</v>
      </c>
      <c r="D143" s="178" t="s">
        <v>154</v>
      </c>
      <c r="E143" s="179" t="s">
        <v>700</v>
      </c>
      <c r="F143" s="180" t="s">
        <v>701</v>
      </c>
      <c r="G143" s="181" t="s">
        <v>386</v>
      </c>
      <c r="H143" s="182">
        <v>1</v>
      </c>
      <c r="I143" s="183">
        <v>29500</v>
      </c>
      <c r="J143" s="184">
        <f>ROUND(I143*H143,2)</f>
        <v>29500</v>
      </c>
      <c r="K143" s="180" t="s">
        <v>19</v>
      </c>
      <c r="L143" s="39"/>
      <c r="M143" s="185" t="s">
        <v>19</v>
      </c>
      <c r="N143" s="186" t="s">
        <v>45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241</v>
      </c>
      <c r="AT143" s="189" t="s">
        <v>154</v>
      </c>
      <c r="AU143" s="189" t="s">
        <v>84</v>
      </c>
      <c r="AY143" s="17" t="s">
        <v>152</v>
      </c>
      <c r="BE143" s="190">
        <f>IF(N143="základní",J143,0)</f>
        <v>0</v>
      </c>
      <c r="BF143" s="190">
        <f>IF(N143="snížená",J143,0)</f>
        <v>29500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29500</v>
      </c>
      <c r="BL143" s="17" t="s">
        <v>241</v>
      </c>
      <c r="BM143" s="189" t="s">
        <v>414</v>
      </c>
    </row>
    <row r="144" spans="1:65" s="1" customFormat="1" ht="11.25" x14ac:dyDescent="0.2">
      <c r="A144" s="34"/>
      <c r="B144" s="35"/>
      <c r="C144" s="36"/>
      <c r="D144" s="191" t="s">
        <v>160</v>
      </c>
      <c r="E144" s="36"/>
      <c r="F144" s="192" t="s">
        <v>701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84</v>
      </c>
    </row>
    <row r="145" spans="1:65" s="11" customFormat="1" ht="22.9" customHeight="1" x14ac:dyDescent="0.2">
      <c r="B145" s="162"/>
      <c r="C145" s="163"/>
      <c r="D145" s="164" t="s">
        <v>72</v>
      </c>
      <c r="E145" s="176" t="s">
        <v>399</v>
      </c>
      <c r="F145" s="176" t="s">
        <v>400</v>
      </c>
      <c r="G145" s="163"/>
      <c r="H145" s="163"/>
      <c r="I145" s="166"/>
      <c r="J145" s="177">
        <f>BK145</f>
        <v>49823.280000000006</v>
      </c>
      <c r="K145" s="163"/>
      <c r="L145" s="168"/>
      <c r="M145" s="169"/>
      <c r="N145" s="170"/>
      <c r="O145" s="170"/>
      <c r="P145" s="171">
        <f>SUM(P146:P173)</f>
        <v>0</v>
      </c>
      <c r="Q145" s="170"/>
      <c r="R145" s="171">
        <f>SUM(R146:R173)</f>
        <v>0</v>
      </c>
      <c r="S145" s="170"/>
      <c r="T145" s="172">
        <f>SUM(T146:T173)</f>
        <v>0</v>
      </c>
      <c r="AR145" s="173" t="s">
        <v>84</v>
      </c>
      <c r="AT145" s="174" t="s">
        <v>72</v>
      </c>
      <c r="AU145" s="174" t="s">
        <v>77</v>
      </c>
      <c r="AY145" s="173" t="s">
        <v>152</v>
      </c>
      <c r="BK145" s="175">
        <f>SUM(BK146:BK173)</f>
        <v>49823.280000000006</v>
      </c>
    </row>
    <row r="146" spans="1:65" s="1" customFormat="1" ht="16.5" customHeight="1" x14ac:dyDescent="0.2">
      <c r="A146" s="34"/>
      <c r="B146" s="35"/>
      <c r="C146" s="178" t="s">
        <v>8</v>
      </c>
      <c r="D146" s="178" t="s">
        <v>154</v>
      </c>
      <c r="E146" s="179" t="s">
        <v>810</v>
      </c>
      <c r="F146" s="180" t="s">
        <v>811</v>
      </c>
      <c r="G146" s="181" t="s">
        <v>157</v>
      </c>
      <c r="H146" s="182">
        <v>3.85</v>
      </c>
      <c r="I146" s="183">
        <v>1121</v>
      </c>
      <c r="J146" s="184">
        <f>ROUND(I146*H146,2)</f>
        <v>4315.8500000000004</v>
      </c>
      <c r="K146" s="180" t="s">
        <v>19</v>
      </c>
      <c r="L146" s="39"/>
      <c r="M146" s="185" t="s">
        <v>19</v>
      </c>
      <c r="N146" s="186" t="s">
        <v>45</v>
      </c>
      <c r="O146" s="64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241</v>
      </c>
      <c r="AT146" s="189" t="s">
        <v>154</v>
      </c>
      <c r="AU146" s="189" t="s">
        <v>84</v>
      </c>
      <c r="AY146" s="17" t="s">
        <v>152</v>
      </c>
      <c r="BE146" s="190">
        <f>IF(N146="základní",J146,0)</f>
        <v>0</v>
      </c>
      <c r="BF146" s="190">
        <f>IF(N146="snížená",J146,0)</f>
        <v>4315.8500000000004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84</v>
      </c>
      <c r="BK146" s="190">
        <f>ROUND(I146*H146,2)</f>
        <v>4315.8500000000004</v>
      </c>
      <c r="BL146" s="17" t="s">
        <v>241</v>
      </c>
      <c r="BM146" s="189" t="s">
        <v>425</v>
      </c>
    </row>
    <row r="147" spans="1:65" s="1" customFormat="1" ht="11.25" x14ac:dyDescent="0.2">
      <c r="A147" s="34"/>
      <c r="B147" s="35"/>
      <c r="C147" s="36"/>
      <c r="D147" s="191" t="s">
        <v>160</v>
      </c>
      <c r="E147" s="36"/>
      <c r="F147" s="192" t="s">
        <v>811</v>
      </c>
      <c r="G147" s="36"/>
      <c r="H147" s="36"/>
      <c r="I147" s="193"/>
      <c r="J147" s="36"/>
      <c r="K147" s="36"/>
      <c r="L147" s="39"/>
      <c r="M147" s="194"/>
      <c r="N147" s="19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160</v>
      </c>
      <c r="AU147" s="17" t="s">
        <v>84</v>
      </c>
    </row>
    <row r="148" spans="1:65" s="12" customFormat="1" ht="11.25" x14ac:dyDescent="0.2">
      <c r="B148" s="198"/>
      <c r="C148" s="199"/>
      <c r="D148" s="191" t="s">
        <v>164</v>
      </c>
      <c r="E148" s="200" t="s">
        <v>19</v>
      </c>
      <c r="F148" s="201" t="s">
        <v>812</v>
      </c>
      <c r="G148" s="199"/>
      <c r="H148" s="202">
        <v>3.85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164</v>
      </c>
      <c r="AU148" s="208" t="s">
        <v>84</v>
      </c>
      <c r="AV148" s="12" t="s">
        <v>84</v>
      </c>
      <c r="AW148" s="12" t="s">
        <v>35</v>
      </c>
      <c r="AX148" s="12" t="s">
        <v>73</v>
      </c>
      <c r="AY148" s="208" t="s">
        <v>152</v>
      </c>
    </row>
    <row r="149" spans="1:65" s="13" customFormat="1" ht="11.25" x14ac:dyDescent="0.2">
      <c r="B149" s="219"/>
      <c r="C149" s="220"/>
      <c r="D149" s="191" t="s">
        <v>164</v>
      </c>
      <c r="E149" s="221" t="s">
        <v>19</v>
      </c>
      <c r="F149" s="222" t="s">
        <v>321</v>
      </c>
      <c r="G149" s="220"/>
      <c r="H149" s="223">
        <v>3.85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164</v>
      </c>
      <c r="AU149" s="229" t="s">
        <v>84</v>
      </c>
      <c r="AV149" s="13" t="s">
        <v>91</v>
      </c>
      <c r="AW149" s="13" t="s">
        <v>35</v>
      </c>
      <c r="AX149" s="13" t="s">
        <v>77</v>
      </c>
      <c r="AY149" s="229" t="s">
        <v>152</v>
      </c>
    </row>
    <row r="150" spans="1:65" s="1" customFormat="1" ht="16.5" customHeight="1" x14ac:dyDescent="0.2">
      <c r="A150" s="34"/>
      <c r="B150" s="35"/>
      <c r="C150" s="178" t="s">
        <v>241</v>
      </c>
      <c r="D150" s="178" t="s">
        <v>154</v>
      </c>
      <c r="E150" s="179" t="s">
        <v>813</v>
      </c>
      <c r="F150" s="180" t="s">
        <v>814</v>
      </c>
      <c r="G150" s="181" t="s">
        <v>742</v>
      </c>
      <c r="H150" s="182">
        <v>3.85</v>
      </c>
      <c r="I150" s="183">
        <v>236</v>
      </c>
      <c r="J150" s="184">
        <f>ROUND(I150*H150,2)</f>
        <v>908.6</v>
      </c>
      <c r="K150" s="180" t="s">
        <v>19</v>
      </c>
      <c r="L150" s="39"/>
      <c r="M150" s="185" t="s">
        <v>19</v>
      </c>
      <c r="N150" s="186" t="s">
        <v>45</v>
      </c>
      <c r="O150" s="64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241</v>
      </c>
      <c r="AT150" s="189" t="s">
        <v>154</v>
      </c>
      <c r="AU150" s="189" t="s">
        <v>84</v>
      </c>
      <c r="AY150" s="17" t="s">
        <v>152</v>
      </c>
      <c r="BE150" s="190">
        <f>IF(N150="základní",J150,0)</f>
        <v>0</v>
      </c>
      <c r="BF150" s="190">
        <f>IF(N150="snížená",J150,0)</f>
        <v>908.6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84</v>
      </c>
      <c r="BK150" s="190">
        <f>ROUND(I150*H150,2)</f>
        <v>908.6</v>
      </c>
      <c r="BL150" s="17" t="s">
        <v>241</v>
      </c>
      <c r="BM150" s="189" t="s">
        <v>262</v>
      </c>
    </row>
    <row r="151" spans="1:65" s="1" customFormat="1" ht="11.25" x14ac:dyDescent="0.2">
      <c r="A151" s="34"/>
      <c r="B151" s="35"/>
      <c r="C151" s="36"/>
      <c r="D151" s="191" t="s">
        <v>160</v>
      </c>
      <c r="E151" s="36"/>
      <c r="F151" s="192" t="s">
        <v>814</v>
      </c>
      <c r="G151" s="36"/>
      <c r="H151" s="36"/>
      <c r="I151" s="193"/>
      <c r="J151" s="36"/>
      <c r="K151" s="36"/>
      <c r="L151" s="39"/>
      <c r="M151" s="194"/>
      <c r="N151" s="195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160</v>
      </c>
      <c r="AU151" s="17" t="s">
        <v>84</v>
      </c>
    </row>
    <row r="152" spans="1:65" s="1" customFormat="1" ht="16.5" customHeight="1" x14ac:dyDescent="0.2">
      <c r="A152" s="34"/>
      <c r="B152" s="35"/>
      <c r="C152" s="178" t="s">
        <v>251</v>
      </c>
      <c r="D152" s="178" t="s">
        <v>154</v>
      </c>
      <c r="E152" s="179" t="s">
        <v>705</v>
      </c>
      <c r="F152" s="180" t="s">
        <v>706</v>
      </c>
      <c r="G152" s="181" t="s">
        <v>157</v>
      </c>
      <c r="H152" s="182">
        <v>22.99</v>
      </c>
      <c r="I152" s="183">
        <v>17.7</v>
      </c>
      <c r="J152" s="184">
        <f>ROUND(I152*H152,2)</f>
        <v>406.92</v>
      </c>
      <c r="K152" s="180" t="s">
        <v>19</v>
      </c>
      <c r="L152" s="39"/>
      <c r="M152" s="185" t="s">
        <v>19</v>
      </c>
      <c r="N152" s="186" t="s">
        <v>45</v>
      </c>
      <c r="O152" s="64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241</v>
      </c>
      <c r="AT152" s="189" t="s">
        <v>154</v>
      </c>
      <c r="AU152" s="189" t="s">
        <v>84</v>
      </c>
      <c r="AY152" s="17" t="s">
        <v>152</v>
      </c>
      <c r="BE152" s="190">
        <f>IF(N152="základní",J152,0)</f>
        <v>0</v>
      </c>
      <c r="BF152" s="190">
        <f>IF(N152="snížená",J152,0)</f>
        <v>406.92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84</v>
      </c>
      <c r="BK152" s="190">
        <f>ROUND(I152*H152,2)</f>
        <v>406.92</v>
      </c>
      <c r="BL152" s="17" t="s">
        <v>241</v>
      </c>
      <c r="BM152" s="189" t="s">
        <v>451</v>
      </c>
    </row>
    <row r="153" spans="1:65" s="1" customFormat="1" ht="11.25" x14ac:dyDescent="0.2">
      <c r="A153" s="34"/>
      <c r="B153" s="35"/>
      <c r="C153" s="36"/>
      <c r="D153" s="191" t="s">
        <v>160</v>
      </c>
      <c r="E153" s="36"/>
      <c r="F153" s="192" t="s">
        <v>706</v>
      </c>
      <c r="G153" s="36"/>
      <c r="H153" s="36"/>
      <c r="I153" s="193"/>
      <c r="J153" s="36"/>
      <c r="K153" s="36"/>
      <c r="L153" s="39"/>
      <c r="M153" s="194"/>
      <c r="N153" s="195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160</v>
      </c>
      <c r="AU153" s="17" t="s">
        <v>84</v>
      </c>
    </row>
    <row r="154" spans="1:65" s="12" customFormat="1" ht="11.25" x14ac:dyDescent="0.2">
      <c r="B154" s="198"/>
      <c r="C154" s="199"/>
      <c r="D154" s="191" t="s">
        <v>164</v>
      </c>
      <c r="E154" s="200" t="s">
        <v>19</v>
      </c>
      <c r="F154" s="201" t="s">
        <v>815</v>
      </c>
      <c r="G154" s="199"/>
      <c r="H154" s="202">
        <v>22.99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164</v>
      </c>
      <c r="AU154" s="208" t="s">
        <v>84</v>
      </c>
      <c r="AV154" s="12" t="s">
        <v>84</v>
      </c>
      <c r="AW154" s="12" t="s">
        <v>35</v>
      </c>
      <c r="AX154" s="12" t="s">
        <v>73</v>
      </c>
      <c r="AY154" s="208" t="s">
        <v>152</v>
      </c>
    </row>
    <row r="155" spans="1:65" s="13" customFormat="1" ht="11.25" x14ac:dyDescent="0.2">
      <c r="B155" s="219"/>
      <c r="C155" s="220"/>
      <c r="D155" s="191" t="s">
        <v>164</v>
      </c>
      <c r="E155" s="221" t="s">
        <v>19</v>
      </c>
      <c r="F155" s="222" t="s">
        <v>321</v>
      </c>
      <c r="G155" s="220"/>
      <c r="H155" s="223">
        <v>22.99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164</v>
      </c>
      <c r="AU155" s="229" t="s">
        <v>84</v>
      </c>
      <c r="AV155" s="13" t="s">
        <v>91</v>
      </c>
      <c r="AW155" s="13" t="s">
        <v>35</v>
      </c>
      <c r="AX155" s="13" t="s">
        <v>77</v>
      </c>
      <c r="AY155" s="229" t="s">
        <v>152</v>
      </c>
    </row>
    <row r="156" spans="1:65" s="1" customFormat="1" ht="16.5" customHeight="1" x14ac:dyDescent="0.2">
      <c r="A156" s="34"/>
      <c r="B156" s="35"/>
      <c r="C156" s="178" t="s">
        <v>258</v>
      </c>
      <c r="D156" s="178" t="s">
        <v>154</v>
      </c>
      <c r="E156" s="179" t="s">
        <v>816</v>
      </c>
      <c r="F156" s="180" t="s">
        <v>817</v>
      </c>
      <c r="G156" s="181" t="s">
        <v>157</v>
      </c>
      <c r="H156" s="182">
        <v>3.85</v>
      </c>
      <c r="I156" s="183">
        <v>84.96</v>
      </c>
      <c r="J156" s="184">
        <f>ROUND(I156*H156,2)</f>
        <v>327.10000000000002</v>
      </c>
      <c r="K156" s="180" t="s">
        <v>19</v>
      </c>
      <c r="L156" s="39"/>
      <c r="M156" s="185" t="s">
        <v>19</v>
      </c>
      <c r="N156" s="186" t="s">
        <v>45</v>
      </c>
      <c r="O156" s="64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241</v>
      </c>
      <c r="AT156" s="189" t="s">
        <v>154</v>
      </c>
      <c r="AU156" s="189" t="s">
        <v>84</v>
      </c>
      <c r="AY156" s="17" t="s">
        <v>152</v>
      </c>
      <c r="BE156" s="190">
        <f>IF(N156="základní",J156,0)</f>
        <v>0</v>
      </c>
      <c r="BF156" s="190">
        <f>IF(N156="snížená",J156,0)</f>
        <v>327.10000000000002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84</v>
      </c>
      <c r="BK156" s="190">
        <f>ROUND(I156*H156,2)</f>
        <v>327.10000000000002</v>
      </c>
      <c r="BL156" s="17" t="s">
        <v>241</v>
      </c>
      <c r="BM156" s="189" t="s">
        <v>456</v>
      </c>
    </row>
    <row r="157" spans="1:65" s="1" customFormat="1" ht="11.25" x14ac:dyDescent="0.2">
      <c r="A157" s="34"/>
      <c r="B157" s="35"/>
      <c r="C157" s="36"/>
      <c r="D157" s="191" t="s">
        <v>160</v>
      </c>
      <c r="E157" s="36"/>
      <c r="F157" s="192" t="s">
        <v>817</v>
      </c>
      <c r="G157" s="36"/>
      <c r="H157" s="36"/>
      <c r="I157" s="193"/>
      <c r="J157" s="36"/>
      <c r="K157" s="36"/>
      <c r="L157" s="39"/>
      <c r="M157" s="194"/>
      <c r="N157" s="19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160</v>
      </c>
      <c r="AU157" s="17" t="s">
        <v>84</v>
      </c>
    </row>
    <row r="158" spans="1:65" s="1" customFormat="1" ht="24.2" customHeight="1" x14ac:dyDescent="0.2">
      <c r="A158" s="34"/>
      <c r="B158" s="35"/>
      <c r="C158" s="178" t="s">
        <v>265</v>
      </c>
      <c r="D158" s="178" t="s">
        <v>154</v>
      </c>
      <c r="E158" s="179" t="s">
        <v>818</v>
      </c>
      <c r="F158" s="180" t="s">
        <v>819</v>
      </c>
      <c r="G158" s="181" t="s">
        <v>157</v>
      </c>
      <c r="H158" s="182">
        <v>19.14</v>
      </c>
      <c r="I158" s="183">
        <v>1593</v>
      </c>
      <c r="J158" s="184">
        <f>ROUND(I158*H158,2)</f>
        <v>30490.02</v>
      </c>
      <c r="K158" s="180" t="s">
        <v>19</v>
      </c>
      <c r="L158" s="39"/>
      <c r="M158" s="185" t="s">
        <v>19</v>
      </c>
      <c r="N158" s="186" t="s">
        <v>45</v>
      </c>
      <c r="O158" s="64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241</v>
      </c>
      <c r="AT158" s="189" t="s">
        <v>154</v>
      </c>
      <c r="AU158" s="189" t="s">
        <v>84</v>
      </c>
      <c r="AY158" s="17" t="s">
        <v>152</v>
      </c>
      <c r="BE158" s="190">
        <f>IF(N158="základní",J158,0)</f>
        <v>0</v>
      </c>
      <c r="BF158" s="190">
        <f>IF(N158="snížená",J158,0)</f>
        <v>30490.02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84</v>
      </c>
      <c r="BK158" s="190">
        <f>ROUND(I158*H158,2)</f>
        <v>30490.02</v>
      </c>
      <c r="BL158" s="17" t="s">
        <v>241</v>
      </c>
      <c r="BM158" s="189" t="s">
        <v>468</v>
      </c>
    </row>
    <row r="159" spans="1:65" s="1" customFormat="1" ht="11.25" x14ac:dyDescent="0.2">
      <c r="A159" s="34"/>
      <c r="B159" s="35"/>
      <c r="C159" s="36"/>
      <c r="D159" s="191" t="s">
        <v>160</v>
      </c>
      <c r="E159" s="36"/>
      <c r="F159" s="192" t="s">
        <v>819</v>
      </c>
      <c r="G159" s="36"/>
      <c r="H159" s="36"/>
      <c r="I159" s="193"/>
      <c r="J159" s="36"/>
      <c r="K159" s="36"/>
      <c r="L159" s="39"/>
      <c r="M159" s="194"/>
      <c r="N159" s="195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160</v>
      </c>
      <c r="AU159" s="17" t="s">
        <v>84</v>
      </c>
    </row>
    <row r="160" spans="1:65" s="12" customFormat="1" ht="11.25" x14ac:dyDescent="0.2">
      <c r="B160" s="198"/>
      <c r="C160" s="199"/>
      <c r="D160" s="191" t="s">
        <v>164</v>
      </c>
      <c r="E160" s="200" t="s">
        <v>19</v>
      </c>
      <c r="F160" s="201" t="s">
        <v>820</v>
      </c>
      <c r="G160" s="199"/>
      <c r="H160" s="202">
        <v>19.14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164</v>
      </c>
      <c r="AU160" s="208" t="s">
        <v>84</v>
      </c>
      <c r="AV160" s="12" t="s">
        <v>84</v>
      </c>
      <c r="AW160" s="12" t="s">
        <v>35</v>
      </c>
      <c r="AX160" s="12" t="s">
        <v>73</v>
      </c>
      <c r="AY160" s="208" t="s">
        <v>152</v>
      </c>
    </row>
    <row r="161" spans="1:65" s="13" customFormat="1" ht="11.25" x14ac:dyDescent="0.2">
      <c r="B161" s="219"/>
      <c r="C161" s="220"/>
      <c r="D161" s="191" t="s">
        <v>164</v>
      </c>
      <c r="E161" s="221" t="s">
        <v>19</v>
      </c>
      <c r="F161" s="222" t="s">
        <v>321</v>
      </c>
      <c r="G161" s="220"/>
      <c r="H161" s="223">
        <v>19.14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164</v>
      </c>
      <c r="AU161" s="229" t="s">
        <v>84</v>
      </c>
      <c r="AV161" s="13" t="s">
        <v>91</v>
      </c>
      <c r="AW161" s="13" t="s">
        <v>35</v>
      </c>
      <c r="AX161" s="13" t="s">
        <v>77</v>
      </c>
      <c r="AY161" s="229" t="s">
        <v>152</v>
      </c>
    </row>
    <row r="162" spans="1:65" s="1" customFormat="1" ht="16.5" customHeight="1" x14ac:dyDescent="0.2">
      <c r="A162" s="34"/>
      <c r="B162" s="35"/>
      <c r="C162" s="178" t="s">
        <v>271</v>
      </c>
      <c r="D162" s="178" t="s">
        <v>154</v>
      </c>
      <c r="E162" s="179" t="s">
        <v>821</v>
      </c>
      <c r="F162" s="180" t="s">
        <v>822</v>
      </c>
      <c r="G162" s="181" t="s">
        <v>157</v>
      </c>
      <c r="H162" s="182">
        <v>10.96</v>
      </c>
      <c r="I162" s="183">
        <v>649</v>
      </c>
      <c r="J162" s="184">
        <f>ROUND(I162*H162,2)</f>
        <v>7113.04</v>
      </c>
      <c r="K162" s="180" t="s">
        <v>19</v>
      </c>
      <c r="L162" s="39"/>
      <c r="M162" s="185" t="s">
        <v>19</v>
      </c>
      <c r="N162" s="186" t="s">
        <v>45</v>
      </c>
      <c r="O162" s="64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241</v>
      </c>
      <c r="AT162" s="189" t="s">
        <v>154</v>
      </c>
      <c r="AU162" s="189" t="s">
        <v>84</v>
      </c>
      <c r="AY162" s="17" t="s">
        <v>152</v>
      </c>
      <c r="BE162" s="190">
        <f>IF(N162="základní",J162,0)</f>
        <v>0</v>
      </c>
      <c r="BF162" s="190">
        <f>IF(N162="snížená",J162,0)</f>
        <v>7113.04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84</v>
      </c>
      <c r="BK162" s="190">
        <f>ROUND(I162*H162,2)</f>
        <v>7113.04</v>
      </c>
      <c r="BL162" s="17" t="s">
        <v>241</v>
      </c>
      <c r="BM162" s="189" t="s">
        <v>284</v>
      </c>
    </row>
    <row r="163" spans="1:65" s="1" customFormat="1" ht="11.25" x14ac:dyDescent="0.2">
      <c r="A163" s="34"/>
      <c r="B163" s="35"/>
      <c r="C163" s="36"/>
      <c r="D163" s="191" t="s">
        <v>160</v>
      </c>
      <c r="E163" s="36"/>
      <c r="F163" s="192" t="s">
        <v>822</v>
      </c>
      <c r="G163" s="36"/>
      <c r="H163" s="36"/>
      <c r="I163" s="193"/>
      <c r="J163" s="36"/>
      <c r="K163" s="36"/>
      <c r="L163" s="39"/>
      <c r="M163" s="194"/>
      <c r="N163" s="195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160</v>
      </c>
      <c r="AU163" s="17" t="s">
        <v>84</v>
      </c>
    </row>
    <row r="164" spans="1:65" s="12" customFormat="1" ht="11.25" x14ac:dyDescent="0.2">
      <c r="B164" s="198"/>
      <c r="C164" s="199"/>
      <c r="D164" s="191" t="s">
        <v>164</v>
      </c>
      <c r="E164" s="200" t="s">
        <v>19</v>
      </c>
      <c r="F164" s="201" t="s">
        <v>823</v>
      </c>
      <c r="G164" s="199"/>
      <c r="H164" s="202">
        <v>10.96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164</v>
      </c>
      <c r="AU164" s="208" t="s">
        <v>84</v>
      </c>
      <c r="AV164" s="12" t="s">
        <v>84</v>
      </c>
      <c r="AW164" s="12" t="s">
        <v>35</v>
      </c>
      <c r="AX164" s="12" t="s">
        <v>73</v>
      </c>
      <c r="AY164" s="208" t="s">
        <v>152</v>
      </c>
    </row>
    <row r="165" spans="1:65" s="13" customFormat="1" ht="11.25" x14ac:dyDescent="0.2">
      <c r="B165" s="219"/>
      <c r="C165" s="220"/>
      <c r="D165" s="191" t="s">
        <v>164</v>
      </c>
      <c r="E165" s="221" t="s">
        <v>19</v>
      </c>
      <c r="F165" s="222" t="s">
        <v>321</v>
      </c>
      <c r="G165" s="220"/>
      <c r="H165" s="223">
        <v>10.96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164</v>
      </c>
      <c r="AU165" s="229" t="s">
        <v>84</v>
      </c>
      <c r="AV165" s="13" t="s">
        <v>91</v>
      </c>
      <c r="AW165" s="13" t="s">
        <v>35</v>
      </c>
      <c r="AX165" s="13" t="s">
        <v>77</v>
      </c>
      <c r="AY165" s="229" t="s">
        <v>152</v>
      </c>
    </row>
    <row r="166" spans="1:65" s="1" customFormat="1" ht="16.5" customHeight="1" x14ac:dyDescent="0.2">
      <c r="A166" s="34"/>
      <c r="B166" s="35"/>
      <c r="C166" s="178" t="s">
        <v>7</v>
      </c>
      <c r="D166" s="178" t="s">
        <v>154</v>
      </c>
      <c r="E166" s="179" t="s">
        <v>707</v>
      </c>
      <c r="F166" s="180" t="s">
        <v>708</v>
      </c>
      <c r="G166" s="181" t="s">
        <v>254</v>
      </c>
      <c r="H166" s="182">
        <v>1</v>
      </c>
      <c r="I166" s="183">
        <v>944</v>
      </c>
      <c r="J166" s="184">
        <f>ROUND(I166*H166,2)</f>
        <v>944</v>
      </c>
      <c r="K166" s="180" t="s">
        <v>19</v>
      </c>
      <c r="L166" s="39"/>
      <c r="M166" s="185" t="s">
        <v>19</v>
      </c>
      <c r="N166" s="186" t="s">
        <v>45</v>
      </c>
      <c r="O166" s="64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241</v>
      </c>
      <c r="AT166" s="189" t="s">
        <v>154</v>
      </c>
      <c r="AU166" s="189" t="s">
        <v>84</v>
      </c>
      <c r="AY166" s="17" t="s">
        <v>152</v>
      </c>
      <c r="BE166" s="190">
        <f>IF(N166="základní",J166,0)</f>
        <v>0</v>
      </c>
      <c r="BF166" s="190">
        <f>IF(N166="snížená",J166,0)</f>
        <v>944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84</v>
      </c>
      <c r="BK166" s="190">
        <f>ROUND(I166*H166,2)</f>
        <v>944</v>
      </c>
      <c r="BL166" s="17" t="s">
        <v>241</v>
      </c>
      <c r="BM166" s="189" t="s">
        <v>296</v>
      </c>
    </row>
    <row r="167" spans="1:65" s="1" customFormat="1" ht="11.25" x14ac:dyDescent="0.2">
      <c r="A167" s="34"/>
      <c r="B167" s="35"/>
      <c r="C167" s="36"/>
      <c r="D167" s="191" t="s">
        <v>160</v>
      </c>
      <c r="E167" s="36"/>
      <c r="F167" s="192" t="s">
        <v>708</v>
      </c>
      <c r="G167" s="36"/>
      <c r="H167" s="36"/>
      <c r="I167" s="193"/>
      <c r="J167" s="36"/>
      <c r="K167" s="36"/>
      <c r="L167" s="39"/>
      <c r="M167" s="194"/>
      <c r="N167" s="195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160</v>
      </c>
      <c r="AU167" s="17" t="s">
        <v>84</v>
      </c>
    </row>
    <row r="168" spans="1:65" s="1" customFormat="1" ht="16.5" customHeight="1" x14ac:dyDescent="0.2">
      <c r="A168" s="34"/>
      <c r="B168" s="35"/>
      <c r="C168" s="178" t="s">
        <v>395</v>
      </c>
      <c r="D168" s="178" t="s">
        <v>154</v>
      </c>
      <c r="E168" s="179" t="s">
        <v>824</v>
      </c>
      <c r="F168" s="180" t="s">
        <v>825</v>
      </c>
      <c r="G168" s="181" t="s">
        <v>742</v>
      </c>
      <c r="H168" s="182">
        <v>13.6</v>
      </c>
      <c r="I168" s="183">
        <v>295</v>
      </c>
      <c r="J168" s="184">
        <f>ROUND(I168*H168,2)</f>
        <v>4012</v>
      </c>
      <c r="K168" s="180" t="s">
        <v>19</v>
      </c>
      <c r="L168" s="39"/>
      <c r="M168" s="185" t="s">
        <v>19</v>
      </c>
      <c r="N168" s="186" t="s">
        <v>45</v>
      </c>
      <c r="O168" s="64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241</v>
      </c>
      <c r="AT168" s="189" t="s">
        <v>154</v>
      </c>
      <c r="AU168" s="189" t="s">
        <v>84</v>
      </c>
      <c r="AY168" s="17" t="s">
        <v>152</v>
      </c>
      <c r="BE168" s="190">
        <f>IF(N168="základní",J168,0)</f>
        <v>0</v>
      </c>
      <c r="BF168" s="190">
        <f>IF(N168="snížená",J168,0)</f>
        <v>4012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84</v>
      </c>
      <c r="BK168" s="190">
        <f>ROUND(I168*H168,2)</f>
        <v>4012</v>
      </c>
      <c r="BL168" s="17" t="s">
        <v>241</v>
      </c>
      <c r="BM168" s="189" t="s">
        <v>308</v>
      </c>
    </row>
    <row r="169" spans="1:65" s="1" customFormat="1" ht="11.25" x14ac:dyDescent="0.2">
      <c r="A169" s="34"/>
      <c r="B169" s="35"/>
      <c r="C169" s="36"/>
      <c r="D169" s="191" t="s">
        <v>160</v>
      </c>
      <c r="E169" s="36"/>
      <c r="F169" s="192" t="s">
        <v>825</v>
      </c>
      <c r="G169" s="36"/>
      <c r="H169" s="36"/>
      <c r="I169" s="193"/>
      <c r="J169" s="36"/>
      <c r="K169" s="36"/>
      <c r="L169" s="39"/>
      <c r="M169" s="194"/>
      <c r="N169" s="19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160</v>
      </c>
      <c r="AU169" s="17" t="s">
        <v>84</v>
      </c>
    </row>
    <row r="170" spans="1:65" s="12" customFormat="1" ht="11.25" x14ac:dyDescent="0.2">
      <c r="B170" s="198"/>
      <c r="C170" s="199"/>
      <c r="D170" s="191" t="s">
        <v>164</v>
      </c>
      <c r="E170" s="200" t="s">
        <v>19</v>
      </c>
      <c r="F170" s="201" t="s">
        <v>826</v>
      </c>
      <c r="G170" s="199"/>
      <c r="H170" s="202">
        <v>13.6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164</v>
      </c>
      <c r="AU170" s="208" t="s">
        <v>84</v>
      </c>
      <c r="AV170" s="12" t="s">
        <v>84</v>
      </c>
      <c r="AW170" s="12" t="s">
        <v>35</v>
      </c>
      <c r="AX170" s="12" t="s">
        <v>73</v>
      </c>
      <c r="AY170" s="208" t="s">
        <v>152</v>
      </c>
    </row>
    <row r="171" spans="1:65" s="13" customFormat="1" ht="11.25" x14ac:dyDescent="0.2">
      <c r="B171" s="219"/>
      <c r="C171" s="220"/>
      <c r="D171" s="191" t="s">
        <v>164</v>
      </c>
      <c r="E171" s="221" t="s">
        <v>19</v>
      </c>
      <c r="F171" s="222" t="s">
        <v>321</v>
      </c>
      <c r="G171" s="220"/>
      <c r="H171" s="223">
        <v>13.6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164</v>
      </c>
      <c r="AU171" s="229" t="s">
        <v>84</v>
      </c>
      <c r="AV171" s="13" t="s">
        <v>91</v>
      </c>
      <c r="AW171" s="13" t="s">
        <v>35</v>
      </c>
      <c r="AX171" s="13" t="s">
        <v>77</v>
      </c>
      <c r="AY171" s="229" t="s">
        <v>152</v>
      </c>
    </row>
    <row r="172" spans="1:65" s="1" customFormat="1" ht="16.5" customHeight="1" x14ac:dyDescent="0.2">
      <c r="A172" s="34"/>
      <c r="B172" s="35"/>
      <c r="C172" s="178" t="s">
        <v>397</v>
      </c>
      <c r="D172" s="178" t="s">
        <v>154</v>
      </c>
      <c r="E172" s="179" t="s">
        <v>426</v>
      </c>
      <c r="F172" s="180" t="s">
        <v>427</v>
      </c>
      <c r="G172" s="181" t="s">
        <v>206</v>
      </c>
      <c r="H172" s="182">
        <v>1.2689999999999999</v>
      </c>
      <c r="I172" s="183">
        <v>1028.96</v>
      </c>
      <c r="J172" s="184">
        <f>ROUND(I172*H172,2)</f>
        <v>1305.75</v>
      </c>
      <c r="K172" s="180" t="s">
        <v>19</v>
      </c>
      <c r="L172" s="39"/>
      <c r="M172" s="185" t="s">
        <v>19</v>
      </c>
      <c r="N172" s="186" t="s">
        <v>45</v>
      </c>
      <c r="O172" s="64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241</v>
      </c>
      <c r="AT172" s="189" t="s">
        <v>154</v>
      </c>
      <c r="AU172" s="189" t="s">
        <v>84</v>
      </c>
      <c r="AY172" s="17" t="s">
        <v>152</v>
      </c>
      <c r="BE172" s="190">
        <f>IF(N172="základní",J172,0)</f>
        <v>0</v>
      </c>
      <c r="BF172" s="190">
        <f>IF(N172="snížená",J172,0)</f>
        <v>1305.75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84</v>
      </c>
      <c r="BK172" s="190">
        <f>ROUND(I172*H172,2)</f>
        <v>1305.75</v>
      </c>
      <c r="BL172" s="17" t="s">
        <v>241</v>
      </c>
      <c r="BM172" s="189" t="s">
        <v>322</v>
      </c>
    </row>
    <row r="173" spans="1:65" s="1" customFormat="1" ht="11.25" x14ac:dyDescent="0.2">
      <c r="A173" s="34"/>
      <c r="B173" s="35"/>
      <c r="C173" s="36"/>
      <c r="D173" s="191" t="s">
        <v>160</v>
      </c>
      <c r="E173" s="36"/>
      <c r="F173" s="192" t="s">
        <v>427</v>
      </c>
      <c r="G173" s="36"/>
      <c r="H173" s="36"/>
      <c r="I173" s="193"/>
      <c r="J173" s="36"/>
      <c r="K173" s="36"/>
      <c r="L173" s="39"/>
      <c r="M173" s="194"/>
      <c r="N173" s="195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160</v>
      </c>
      <c r="AU173" s="17" t="s">
        <v>84</v>
      </c>
    </row>
    <row r="174" spans="1:65" s="11" customFormat="1" ht="22.9" customHeight="1" x14ac:dyDescent="0.2">
      <c r="B174" s="162"/>
      <c r="C174" s="163"/>
      <c r="D174" s="164" t="s">
        <v>72</v>
      </c>
      <c r="E174" s="176" t="s">
        <v>437</v>
      </c>
      <c r="F174" s="176" t="s">
        <v>438</v>
      </c>
      <c r="G174" s="163"/>
      <c r="H174" s="163"/>
      <c r="I174" s="166"/>
      <c r="J174" s="177">
        <f>BK174</f>
        <v>38774.61</v>
      </c>
      <c r="K174" s="163"/>
      <c r="L174" s="168"/>
      <c r="M174" s="169"/>
      <c r="N174" s="170"/>
      <c r="O174" s="170"/>
      <c r="P174" s="171">
        <f>SUM(P175:P197)</f>
        <v>0</v>
      </c>
      <c r="Q174" s="170"/>
      <c r="R174" s="171">
        <f>SUM(R175:R197)</f>
        <v>0</v>
      </c>
      <c r="S174" s="170"/>
      <c r="T174" s="172">
        <f>SUM(T175:T197)</f>
        <v>0</v>
      </c>
      <c r="AR174" s="173" t="s">
        <v>84</v>
      </c>
      <c r="AT174" s="174" t="s">
        <v>72</v>
      </c>
      <c r="AU174" s="174" t="s">
        <v>77</v>
      </c>
      <c r="AY174" s="173" t="s">
        <v>152</v>
      </c>
      <c r="BK174" s="175">
        <f>SUM(BK175:BK197)</f>
        <v>38774.61</v>
      </c>
    </row>
    <row r="175" spans="1:65" s="1" customFormat="1" ht="16.5" customHeight="1" x14ac:dyDescent="0.2">
      <c r="A175" s="34"/>
      <c r="B175" s="35"/>
      <c r="C175" s="178" t="s">
        <v>644</v>
      </c>
      <c r="D175" s="178" t="s">
        <v>154</v>
      </c>
      <c r="E175" s="179" t="s">
        <v>827</v>
      </c>
      <c r="F175" s="180" t="s">
        <v>828</v>
      </c>
      <c r="G175" s="181" t="s">
        <v>157</v>
      </c>
      <c r="H175" s="182">
        <v>90.227999999999994</v>
      </c>
      <c r="I175" s="183">
        <v>94.4</v>
      </c>
      <c r="J175" s="184">
        <f>ROUND(I175*H175,2)</f>
        <v>8517.52</v>
      </c>
      <c r="K175" s="180" t="s">
        <v>19</v>
      </c>
      <c r="L175" s="39"/>
      <c r="M175" s="185" t="s">
        <v>19</v>
      </c>
      <c r="N175" s="186" t="s">
        <v>45</v>
      </c>
      <c r="O175" s="64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241</v>
      </c>
      <c r="AT175" s="189" t="s">
        <v>154</v>
      </c>
      <c r="AU175" s="189" t="s">
        <v>84</v>
      </c>
      <c r="AY175" s="17" t="s">
        <v>152</v>
      </c>
      <c r="BE175" s="190">
        <f>IF(N175="základní",J175,0)</f>
        <v>0</v>
      </c>
      <c r="BF175" s="190">
        <f>IF(N175="snížená",J175,0)</f>
        <v>8517.52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84</v>
      </c>
      <c r="BK175" s="190">
        <f>ROUND(I175*H175,2)</f>
        <v>8517.52</v>
      </c>
      <c r="BL175" s="17" t="s">
        <v>241</v>
      </c>
      <c r="BM175" s="189" t="s">
        <v>339</v>
      </c>
    </row>
    <row r="176" spans="1:65" s="1" customFormat="1" ht="11.25" x14ac:dyDescent="0.2">
      <c r="A176" s="34"/>
      <c r="B176" s="35"/>
      <c r="C176" s="36"/>
      <c r="D176" s="191" t="s">
        <v>160</v>
      </c>
      <c r="E176" s="36"/>
      <c r="F176" s="192" t="s">
        <v>828</v>
      </c>
      <c r="G176" s="36"/>
      <c r="H176" s="36"/>
      <c r="I176" s="193"/>
      <c r="J176" s="36"/>
      <c r="K176" s="36"/>
      <c r="L176" s="39"/>
      <c r="M176" s="194"/>
      <c r="N176" s="19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160</v>
      </c>
      <c r="AU176" s="17" t="s">
        <v>84</v>
      </c>
    </row>
    <row r="177" spans="1:65" s="14" customFormat="1" ht="11.25" x14ac:dyDescent="0.2">
      <c r="B177" s="237"/>
      <c r="C177" s="238"/>
      <c r="D177" s="191" t="s">
        <v>164</v>
      </c>
      <c r="E177" s="239" t="s">
        <v>19</v>
      </c>
      <c r="F177" s="240" t="s">
        <v>829</v>
      </c>
      <c r="G177" s="238"/>
      <c r="H177" s="239" t="s">
        <v>19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164</v>
      </c>
      <c r="AU177" s="246" t="s">
        <v>84</v>
      </c>
      <c r="AV177" s="14" t="s">
        <v>77</v>
      </c>
      <c r="AW177" s="14" t="s">
        <v>35</v>
      </c>
      <c r="AX177" s="14" t="s">
        <v>73</v>
      </c>
      <c r="AY177" s="246" t="s">
        <v>152</v>
      </c>
    </row>
    <row r="178" spans="1:65" s="12" customFormat="1" ht="11.25" x14ac:dyDescent="0.2">
      <c r="B178" s="198"/>
      <c r="C178" s="199"/>
      <c r="D178" s="191" t="s">
        <v>164</v>
      </c>
      <c r="E178" s="200" t="s">
        <v>19</v>
      </c>
      <c r="F178" s="201" t="s">
        <v>830</v>
      </c>
      <c r="G178" s="199"/>
      <c r="H178" s="202">
        <v>90.227999999999994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164</v>
      </c>
      <c r="AU178" s="208" t="s">
        <v>84</v>
      </c>
      <c r="AV178" s="12" t="s">
        <v>84</v>
      </c>
      <c r="AW178" s="12" t="s">
        <v>35</v>
      </c>
      <c r="AX178" s="12" t="s">
        <v>73</v>
      </c>
      <c r="AY178" s="208" t="s">
        <v>152</v>
      </c>
    </row>
    <row r="179" spans="1:65" s="13" customFormat="1" ht="11.25" x14ac:dyDescent="0.2">
      <c r="B179" s="219"/>
      <c r="C179" s="220"/>
      <c r="D179" s="191" t="s">
        <v>164</v>
      </c>
      <c r="E179" s="221" t="s">
        <v>19</v>
      </c>
      <c r="F179" s="222" t="s">
        <v>321</v>
      </c>
      <c r="G179" s="220"/>
      <c r="H179" s="223">
        <v>90.227999999999994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164</v>
      </c>
      <c r="AU179" s="229" t="s">
        <v>84</v>
      </c>
      <c r="AV179" s="13" t="s">
        <v>91</v>
      </c>
      <c r="AW179" s="13" t="s">
        <v>35</v>
      </c>
      <c r="AX179" s="13" t="s">
        <v>77</v>
      </c>
      <c r="AY179" s="229" t="s">
        <v>152</v>
      </c>
    </row>
    <row r="180" spans="1:65" s="1" customFormat="1" ht="16.5" customHeight="1" x14ac:dyDescent="0.2">
      <c r="A180" s="34"/>
      <c r="B180" s="35"/>
      <c r="C180" s="178" t="s">
        <v>646</v>
      </c>
      <c r="D180" s="178" t="s">
        <v>154</v>
      </c>
      <c r="E180" s="179" t="s">
        <v>446</v>
      </c>
      <c r="F180" s="180" t="s">
        <v>447</v>
      </c>
      <c r="G180" s="181" t="s">
        <v>157</v>
      </c>
      <c r="H180" s="182">
        <v>90.227999999999994</v>
      </c>
      <c r="I180" s="183">
        <v>38.94</v>
      </c>
      <c r="J180" s="184">
        <f>ROUND(I180*H180,2)</f>
        <v>3513.48</v>
      </c>
      <c r="K180" s="180" t="s">
        <v>19</v>
      </c>
      <c r="L180" s="39"/>
      <c r="M180" s="185" t="s">
        <v>19</v>
      </c>
      <c r="N180" s="186" t="s">
        <v>45</v>
      </c>
      <c r="O180" s="64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241</v>
      </c>
      <c r="AT180" s="189" t="s">
        <v>154</v>
      </c>
      <c r="AU180" s="189" t="s">
        <v>84</v>
      </c>
      <c r="AY180" s="17" t="s">
        <v>152</v>
      </c>
      <c r="BE180" s="190">
        <f>IF(N180="základní",J180,0)</f>
        <v>0</v>
      </c>
      <c r="BF180" s="190">
        <f>IF(N180="snížená",J180,0)</f>
        <v>3513.48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84</v>
      </c>
      <c r="BK180" s="190">
        <f>ROUND(I180*H180,2)</f>
        <v>3513.48</v>
      </c>
      <c r="BL180" s="17" t="s">
        <v>241</v>
      </c>
      <c r="BM180" s="189" t="s">
        <v>520</v>
      </c>
    </row>
    <row r="181" spans="1:65" s="1" customFormat="1" ht="11.25" x14ac:dyDescent="0.2">
      <c r="A181" s="34"/>
      <c r="B181" s="35"/>
      <c r="C181" s="36"/>
      <c r="D181" s="191" t="s">
        <v>160</v>
      </c>
      <c r="E181" s="36"/>
      <c r="F181" s="192" t="s">
        <v>447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160</v>
      </c>
      <c r="AU181" s="17" t="s">
        <v>84</v>
      </c>
    </row>
    <row r="182" spans="1:65" s="1" customFormat="1" ht="16.5" customHeight="1" x14ac:dyDescent="0.2">
      <c r="A182" s="34"/>
      <c r="B182" s="35"/>
      <c r="C182" s="178" t="s">
        <v>401</v>
      </c>
      <c r="D182" s="178" t="s">
        <v>154</v>
      </c>
      <c r="E182" s="179" t="s">
        <v>831</v>
      </c>
      <c r="F182" s="180" t="s">
        <v>832</v>
      </c>
      <c r="G182" s="181" t="s">
        <v>254</v>
      </c>
      <c r="H182" s="182">
        <v>3</v>
      </c>
      <c r="I182" s="183">
        <v>540.44000000000005</v>
      </c>
      <c r="J182" s="184">
        <f>ROUND(I182*H182,2)</f>
        <v>1621.32</v>
      </c>
      <c r="K182" s="180" t="s">
        <v>19</v>
      </c>
      <c r="L182" s="39"/>
      <c r="M182" s="185" t="s">
        <v>19</v>
      </c>
      <c r="N182" s="186" t="s">
        <v>45</v>
      </c>
      <c r="O182" s="64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241</v>
      </c>
      <c r="AT182" s="189" t="s">
        <v>154</v>
      </c>
      <c r="AU182" s="189" t="s">
        <v>84</v>
      </c>
      <c r="AY182" s="17" t="s">
        <v>152</v>
      </c>
      <c r="BE182" s="190">
        <f>IF(N182="základní",J182,0)</f>
        <v>0</v>
      </c>
      <c r="BF182" s="190">
        <f>IF(N182="snížená",J182,0)</f>
        <v>1621.32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1621.32</v>
      </c>
      <c r="BL182" s="17" t="s">
        <v>241</v>
      </c>
      <c r="BM182" s="189" t="s">
        <v>524</v>
      </c>
    </row>
    <row r="183" spans="1:65" s="1" customFormat="1" ht="11.25" x14ac:dyDescent="0.2">
      <c r="A183" s="34"/>
      <c r="B183" s="35"/>
      <c r="C183" s="36"/>
      <c r="D183" s="191" t="s">
        <v>160</v>
      </c>
      <c r="E183" s="36"/>
      <c r="F183" s="192" t="s">
        <v>832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84</v>
      </c>
    </row>
    <row r="184" spans="1:65" s="1" customFormat="1" ht="16.5" customHeight="1" x14ac:dyDescent="0.2">
      <c r="A184" s="34"/>
      <c r="B184" s="35"/>
      <c r="C184" s="209" t="s">
        <v>408</v>
      </c>
      <c r="D184" s="209" t="s">
        <v>259</v>
      </c>
      <c r="E184" s="210" t="s">
        <v>833</v>
      </c>
      <c r="F184" s="211" t="s">
        <v>834</v>
      </c>
      <c r="G184" s="212" t="s">
        <v>157</v>
      </c>
      <c r="H184" s="213">
        <v>3.84</v>
      </c>
      <c r="I184" s="214">
        <v>3540</v>
      </c>
      <c r="J184" s="215">
        <f>ROUND(I184*H184,2)</f>
        <v>13593.6</v>
      </c>
      <c r="K184" s="211" t="s">
        <v>19</v>
      </c>
      <c r="L184" s="216"/>
      <c r="M184" s="217" t="s">
        <v>19</v>
      </c>
      <c r="N184" s="218" t="s">
        <v>45</v>
      </c>
      <c r="O184" s="64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262</v>
      </c>
      <c r="AT184" s="189" t="s">
        <v>259</v>
      </c>
      <c r="AU184" s="189" t="s">
        <v>84</v>
      </c>
      <c r="AY184" s="17" t="s">
        <v>152</v>
      </c>
      <c r="BE184" s="190">
        <f>IF(N184="základní",J184,0)</f>
        <v>0</v>
      </c>
      <c r="BF184" s="190">
        <f>IF(N184="snížená",J184,0)</f>
        <v>13593.6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84</v>
      </c>
      <c r="BK184" s="190">
        <f>ROUND(I184*H184,2)</f>
        <v>13593.6</v>
      </c>
      <c r="BL184" s="17" t="s">
        <v>241</v>
      </c>
      <c r="BM184" s="189" t="s">
        <v>531</v>
      </c>
    </row>
    <row r="185" spans="1:65" s="1" customFormat="1" ht="11.25" x14ac:dyDescent="0.2">
      <c r="A185" s="34"/>
      <c r="B185" s="35"/>
      <c r="C185" s="36"/>
      <c r="D185" s="191" t="s">
        <v>160</v>
      </c>
      <c r="E185" s="36"/>
      <c r="F185" s="192" t="s">
        <v>834</v>
      </c>
      <c r="G185" s="36"/>
      <c r="H185" s="36"/>
      <c r="I185" s="193"/>
      <c r="J185" s="36"/>
      <c r="K185" s="36"/>
      <c r="L185" s="39"/>
      <c r="M185" s="194"/>
      <c r="N185" s="195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160</v>
      </c>
      <c r="AU185" s="17" t="s">
        <v>84</v>
      </c>
    </row>
    <row r="186" spans="1:65" s="12" customFormat="1" ht="11.25" x14ac:dyDescent="0.2">
      <c r="B186" s="198"/>
      <c r="C186" s="199"/>
      <c r="D186" s="191" t="s">
        <v>164</v>
      </c>
      <c r="E186" s="200" t="s">
        <v>19</v>
      </c>
      <c r="F186" s="201" t="s">
        <v>835</v>
      </c>
      <c r="G186" s="199"/>
      <c r="H186" s="202">
        <v>3.84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164</v>
      </c>
      <c r="AU186" s="208" t="s">
        <v>84</v>
      </c>
      <c r="AV186" s="12" t="s">
        <v>84</v>
      </c>
      <c r="AW186" s="12" t="s">
        <v>35</v>
      </c>
      <c r="AX186" s="12" t="s">
        <v>73</v>
      </c>
      <c r="AY186" s="208" t="s">
        <v>152</v>
      </c>
    </row>
    <row r="187" spans="1:65" s="13" customFormat="1" ht="11.25" x14ac:dyDescent="0.2">
      <c r="B187" s="219"/>
      <c r="C187" s="220"/>
      <c r="D187" s="191" t="s">
        <v>164</v>
      </c>
      <c r="E187" s="221" t="s">
        <v>19</v>
      </c>
      <c r="F187" s="222" t="s">
        <v>321</v>
      </c>
      <c r="G187" s="220"/>
      <c r="H187" s="223">
        <v>3.84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164</v>
      </c>
      <c r="AU187" s="229" t="s">
        <v>84</v>
      </c>
      <c r="AV187" s="13" t="s">
        <v>91</v>
      </c>
      <c r="AW187" s="13" t="s">
        <v>35</v>
      </c>
      <c r="AX187" s="13" t="s">
        <v>77</v>
      </c>
      <c r="AY187" s="229" t="s">
        <v>152</v>
      </c>
    </row>
    <row r="188" spans="1:65" s="1" customFormat="1" ht="16.5" customHeight="1" x14ac:dyDescent="0.2">
      <c r="A188" s="34"/>
      <c r="B188" s="35"/>
      <c r="C188" s="178" t="s">
        <v>414</v>
      </c>
      <c r="D188" s="178" t="s">
        <v>154</v>
      </c>
      <c r="E188" s="179" t="s">
        <v>836</v>
      </c>
      <c r="F188" s="180" t="s">
        <v>837</v>
      </c>
      <c r="G188" s="181" t="s">
        <v>254</v>
      </c>
      <c r="H188" s="182">
        <v>1</v>
      </c>
      <c r="I188" s="183">
        <v>739.86</v>
      </c>
      <c r="J188" s="184">
        <f>ROUND(I188*H188,2)</f>
        <v>739.86</v>
      </c>
      <c r="K188" s="180" t="s">
        <v>19</v>
      </c>
      <c r="L188" s="39"/>
      <c r="M188" s="185" t="s">
        <v>19</v>
      </c>
      <c r="N188" s="186" t="s">
        <v>45</v>
      </c>
      <c r="O188" s="64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241</v>
      </c>
      <c r="AT188" s="189" t="s">
        <v>154</v>
      </c>
      <c r="AU188" s="189" t="s">
        <v>84</v>
      </c>
      <c r="AY188" s="17" t="s">
        <v>152</v>
      </c>
      <c r="BE188" s="190">
        <f>IF(N188="základní",J188,0)</f>
        <v>0</v>
      </c>
      <c r="BF188" s="190">
        <f>IF(N188="snížená",J188,0)</f>
        <v>739.86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739.86</v>
      </c>
      <c r="BL188" s="17" t="s">
        <v>241</v>
      </c>
      <c r="BM188" s="189" t="s">
        <v>540</v>
      </c>
    </row>
    <row r="189" spans="1:65" s="1" customFormat="1" ht="11.25" x14ac:dyDescent="0.2">
      <c r="A189" s="34"/>
      <c r="B189" s="35"/>
      <c r="C189" s="36"/>
      <c r="D189" s="191" t="s">
        <v>160</v>
      </c>
      <c r="E189" s="36"/>
      <c r="F189" s="192" t="s">
        <v>837</v>
      </c>
      <c r="G189" s="36"/>
      <c r="H189" s="36"/>
      <c r="I189" s="193"/>
      <c r="J189" s="36"/>
      <c r="K189" s="36"/>
      <c r="L189" s="39"/>
      <c r="M189" s="194"/>
      <c r="N189" s="195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160</v>
      </c>
      <c r="AU189" s="17" t="s">
        <v>84</v>
      </c>
    </row>
    <row r="190" spans="1:65" s="1" customFormat="1" ht="24.2" customHeight="1" x14ac:dyDescent="0.2">
      <c r="A190" s="34"/>
      <c r="B190" s="35"/>
      <c r="C190" s="209" t="s">
        <v>419</v>
      </c>
      <c r="D190" s="209" t="s">
        <v>259</v>
      </c>
      <c r="E190" s="210" t="s">
        <v>838</v>
      </c>
      <c r="F190" s="211" t="s">
        <v>839</v>
      </c>
      <c r="G190" s="212" t="s">
        <v>254</v>
      </c>
      <c r="H190" s="213">
        <v>1</v>
      </c>
      <c r="I190" s="214">
        <v>4130</v>
      </c>
      <c r="J190" s="215">
        <f>ROUND(I190*H190,2)</f>
        <v>4130</v>
      </c>
      <c r="K190" s="211" t="s">
        <v>19</v>
      </c>
      <c r="L190" s="216"/>
      <c r="M190" s="217" t="s">
        <v>19</v>
      </c>
      <c r="N190" s="218" t="s">
        <v>45</v>
      </c>
      <c r="O190" s="64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262</v>
      </c>
      <c r="AT190" s="189" t="s">
        <v>259</v>
      </c>
      <c r="AU190" s="189" t="s">
        <v>84</v>
      </c>
      <c r="AY190" s="17" t="s">
        <v>152</v>
      </c>
      <c r="BE190" s="190">
        <f>IF(N190="základní",J190,0)</f>
        <v>0</v>
      </c>
      <c r="BF190" s="190">
        <f>IF(N190="snížená",J190,0)</f>
        <v>4130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84</v>
      </c>
      <c r="BK190" s="190">
        <f>ROUND(I190*H190,2)</f>
        <v>4130</v>
      </c>
      <c r="BL190" s="17" t="s">
        <v>241</v>
      </c>
      <c r="BM190" s="189" t="s">
        <v>544</v>
      </c>
    </row>
    <row r="191" spans="1:65" s="1" customFormat="1" ht="11.25" x14ac:dyDescent="0.2">
      <c r="A191" s="34"/>
      <c r="B191" s="35"/>
      <c r="C191" s="36"/>
      <c r="D191" s="191" t="s">
        <v>160</v>
      </c>
      <c r="E191" s="36"/>
      <c r="F191" s="192" t="s">
        <v>839</v>
      </c>
      <c r="G191" s="36"/>
      <c r="H191" s="36"/>
      <c r="I191" s="193"/>
      <c r="J191" s="36"/>
      <c r="K191" s="36"/>
      <c r="L191" s="39"/>
      <c r="M191" s="194"/>
      <c r="N191" s="195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160</v>
      </c>
      <c r="AU191" s="17" t="s">
        <v>84</v>
      </c>
    </row>
    <row r="192" spans="1:65" s="1" customFormat="1" ht="16.5" customHeight="1" x14ac:dyDescent="0.2">
      <c r="A192" s="34"/>
      <c r="B192" s="35"/>
      <c r="C192" s="178" t="s">
        <v>425</v>
      </c>
      <c r="D192" s="178" t="s">
        <v>154</v>
      </c>
      <c r="E192" s="179" t="s">
        <v>840</v>
      </c>
      <c r="F192" s="180" t="s">
        <v>841</v>
      </c>
      <c r="G192" s="181" t="s">
        <v>254</v>
      </c>
      <c r="H192" s="182">
        <v>1</v>
      </c>
      <c r="I192" s="183">
        <v>2360</v>
      </c>
      <c r="J192" s="184">
        <f>ROUND(I192*H192,2)</f>
        <v>2360</v>
      </c>
      <c r="K192" s="180" t="s">
        <v>19</v>
      </c>
      <c r="L192" s="39"/>
      <c r="M192" s="185" t="s">
        <v>19</v>
      </c>
      <c r="N192" s="186" t="s">
        <v>45</v>
      </c>
      <c r="O192" s="64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241</v>
      </c>
      <c r="AT192" s="189" t="s">
        <v>154</v>
      </c>
      <c r="AU192" s="189" t="s">
        <v>84</v>
      </c>
      <c r="AY192" s="17" t="s">
        <v>152</v>
      </c>
      <c r="BE192" s="190">
        <f>IF(N192="základní",J192,0)</f>
        <v>0</v>
      </c>
      <c r="BF192" s="190">
        <f>IF(N192="snížená",J192,0)</f>
        <v>2360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84</v>
      </c>
      <c r="BK192" s="190">
        <f>ROUND(I192*H192,2)</f>
        <v>2360</v>
      </c>
      <c r="BL192" s="17" t="s">
        <v>241</v>
      </c>
      <c r="BM192" s="189" t="s">
        <v>749</v>
      </c>
    </row>
    <row r="193" spans="1:65" s="1" customFormat="1" ht="11.25" x14ac:dyDescent="0.2">
      <c r="A193" s="34"/>
      <c r="B193" s="35"/>
      <c r="C193" s="36"/>
      <c r="D193" s="191" t="s">
        <v>160</v>
      </c>
      <c r="E193" s="36"/>
      <c r="F193" s="192" t="s">
        <v>841</v>
      </c>
      <c r="G193" s="36"/>
      <c r="H193" s="36"/>
      <c r="I193" s="193"/>
      <c r="J193" s="36"/>
      <c r="K193" s="36"/>
      <c r="L193" s="39"/>
      <c r="M193" s="194"/>
      <c r="N193" s="195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160</v>
      </c>
      <c r="AU193" s="17" t="s">
        <v>84</v>
      </c>
    </row>
    <row r="194" spans="1:65" s="1" customFormat="1" ht="24.2" customHeight="1" x14ac:dyDescent="0.2">
      <c r="A194" s="34"/>
      <c r="B194" s="35"/>
      <c r="C194" s="209" t="s">
        <v>431</v>
      </c>
      <c r="D194" s="209" t="s">
        <v>259</v>
      </c>
      <c r="E194" s="210" t="s">
        <v>842</v>
      </c>
      <c r="F194" s="211" t="s">
        <v>843</v>
      </c>
      <c r="G194" s="212" t="s">
        <v>254</v>
      </c>
      <c r="H194" s="213">
        <v>1</v>
      </c>
      <c r="I194" s="214">
        <v>4130</v>
      </c>
      <c r="J194" s="215">
        <f>ROUND(I194*H194,2)</f>
        <v>4130</v>
      </c>
      <c r="K194" s="211" t="s">
        <v>19</v>
      </c>
      <c r="L194" s="216"/>
      <c r="M194" s="217" t="s">
        <v>19</v>
      </c>
      <c r="N194" s="218" t="s">
        <v>45</v>
      </c>
      <c r="O194" s="64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262</v>
      </c>
      <c r="AT194" s="189" t="s">
        <v>259</v>
      </c>
      <c r="AU194" s="189" t="s">
        <v>84</v>
      </c>
      <c r="AY194" s="17" t="s">
        <v>152</v>
      </c>
      <c r="BE194" s="190">
        <f>IF(N194="základní",J194,0)</f>
        <v>0</v>
      </c>
      <c r="BF194" s="190">
        <f>IF(N194="snížená",J194,0)</f>
        <v>4130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7" t="s">
        <v>84</v>
      </c>
      <c r="BK194" s="190">
        <f>ROUND(I194*H194,2)</f>
        <v>4130</v>
      </c>
      <c r="BL194" s="17" t="s">
        <v>241</v>
      </c>
      <c r="BM194" s="189" t="s">
        <v>752</v>
      </c>
    </row>
    <row r="195" spans="1:65" s="1" customFormat="1" ht="11.25" x14ac:dyDescent="0.2">
      <c r="A195" s="34"/>
      <c r="B195" s="35"/>
      <c r="C195" s="36"/>
      <c r="D195" s="191" t="s">
        <v>160</v>
      </c>
      <c r="E195" s="36"/>
      <c r="F195" s="192" t="s">
        <v>843</v>
      </c>
      <c r="G195" s="36"/>
      <c r="H195" s="36"/>
      <c r="I195" s="193"/>
      <c r="J195" s="36"/>
      <c r="K195" s="36"/>
      <c r="L195" s="39"/>
      <c r="M195" s="194"/>
      <c r="N195" s="195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160</v>
      </c>
      <c r="AU195" s="17" t="s">
        <v>84</v>
      </c>
    </row>
    <row r="196" spans="1:65" s="1" customFormat="1" ht="16.5" customHeight="1" x14ac:dyDescent="0.2">
      <c r="A196" s="34"/>
      <c r="B196" s="35"/>
      <c r="C196" s="178" t="s">
        <v>262</v>
      </c>
      <c r="D196" s="178" t="s">
        <v>154</v>
      </c>
      <c r="E196" s="179" t="s">
        <v>474</v>
      </c>
      <c r="F196" s="180" t="s">
        <v>724</v>
      </c>
      <c r="G196" s="181" t="s">
        <v>206</v>
      </c>
      <c r="H196" s="182">
        <v>0.189</v>
      </c>
      <c r="I196" s="183">
        <v>893.26</v>
      </c>
      <c r="J196" s="184">
        <f>ROUND(I196*H196,2)</f>
        <v>168.83</v>
      </c>
      <c r="K196" s="180" t="s">
        <v>19</v>
      </c>
      <c r="L196" s="39"/>
      <c r="M196" s="185" t="s">
        <v>19</v>
      </c>
      <c r="N196" s="186" t="s">
        <v>45</v>
      </c>
      <c r="O196" s="64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241</v>
      </c>
      <c r="AT196" s="189" t="s">
        <v>154</v>
      </c>
      <c r="AU196" s="189" t="s">
        <v>84</v>
      </c>
      <c r="AY196" s="17" t="s">
        <v>152</v>
      </c>
      <c r="BE196" s="190">
        <f>IF(N196="základní",J196,0)</f>
        <v>0</v>
      </c>
      <c r="BF196" s="190">
        <f>IF(N196="snížená",J196,0)</f>
        <v>168.83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84</v>
      </c>
      <c r="BK196" s="190">
        <f>ROUND(I196*H196,2)</f>
        <v>168.83</v>
      </c>
      <c r="BL196" s="17" t="s">
        <v>241</v>
      </c>
      <c r="BM196" s="189" t="s">
        <v>756</v>
      </c>
    </row>
    <row r="197" spans="1:65" s="1" customFormat="1" ht="11.25" x14ac:dyDescent="0.2">
      <c r="A197" s="34"/>
      <c r="B197" s="35"/>
      <c r="C197" s="36"/>
      <c r="D197" s="191" t="s">
        <v>160</v>
      </c>
      <c r="E197" s="36"/>
      <c r="F197" s="192" t="s">
        <v>724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160</v>
      </c>
      <c r="AU197" s="17" t="s">
        <v>84</v>
      </c>
    </row>
    <row r="198" spans="1:65" s="11" customFormat="1" ht="22.9" customHeight="1" x14ac:dyDescent="0.2">
      <c r="B198" s="162"/>
      <c r="C198" s="163"/>
      <c r="D198" s="164" t="s">
        <v>72</v>
      </c>
      <c r="E198" s="176" t="s">
        <v>725</v>
      </c>
      <c r="F198" s="176" t="s">
        <v>726</v>
      </c>
      <c r="G198" s="163"/>
      <c r="H198" s="163"/>
      <c r="I198" s="166"/>
      <c r="J198" s="177">
        <f>BK198</f>
        <v>115287.01</v>
      </c>
      <c r="K198" s="163"/>
      <c r="L198" s="168"/>
      <c r="M198" s="169"/>
      <c r="N198" s="170"/>
      <c r="O198" s="170"/>
      <c r="P198" s="171">
        <f>SUM(P199:P214)</f>
        <v>0</v>
      </c>
      <c r="Q198" s="170"/>
      <c r="R198" s="171">
        <f>SUM(R199:R214)</f>
        <v>0</v>
      </c>
      <c r="S198" s="170"/>
      <c r="T198" s="172">
        <f>SUM(T199:T214)</f>
        <v>0</v>
      </c>
      <c r="AR198" s="173" t="s">
        <v>84</v>
      </c>
      <c r="AT198" s="174" t="s">
        <v>72</v>
      </c>
      <c r="AU198" s="174" t="s">
        <v>77</v>
      </c>
      <c r="AY198" s="173" t="s">
        <v>152</v>
      </c>
      <c r="BK198" s="175">
        <f>SUM(BK199:BK214)</f>
        <v>115287.01</v>
      </c>
    </row>
    <row r="199" spans="1:65" s="1" customFormat="1" ht="16.5" customHeight="1" x14ac:dyDescent="0.2">
      <c r="A199" s="34"/>
      <c r="B199" s="35"/>
      <c r="C199" s="178" t="s">
        <v>445</v>
      </c>
      <c r="D199" s="178" t="s">
        <v>154</v>
      </c>
      <c r="E199" s="179" t="s">
        <v>727</v>
      </c>
      <c r="F199" s="180" t="s">
        <v>728</v>
      </c>
      <c r="G199" s="181" t="s">
        <v>157</v>
      </c>
      <c r="H199" s="182">
        <v>61.335000000000001</v>
      </c>
      <c r="I199" s="183">
        <v>11.8</v>
      </c>
      <c r="J199" s="184">
        <f>ROUND(I199*H199,2)</f>
        <v>723.75</v>
      </c>
      <c r="K199" s="180" t="s">
        <v>19</v>
      </c>
      <c r="L199" s="39"/>
      <c r="M199" s="185" t="s">
        <v>19</v>
      </c>
      <c r="N199" s="186" t="s">
        <v>45</v>
      </c>
      <c r="O199" s="64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241</v>
      </c>
      <c r="AT199" s="189" t="s">
        <v>154</v>
      </c>
      <c r="AU199" s="189" t="s">
        <v>84</v>
      </c>
      <c r="AY199" s="17" t="s">
        <v>152</v>
      </c>
      <c r="BE199" s="190">
        <f>IF(N199="základní",J199,0)</f>
        <v>0</v>
      </c>
      <c r="BF199" s="190">
        <f>IF(N199="snížená",J199,0)</f>
        <v>723.75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84</v>
      </c>
      <c r="BK199" s="190">
        <f>ROUND(I199*H199,2)</f>
        <v>723.75</v>
      </c>
      <c r="BL199" s="17" t="s">
        <v>241</v>
      </c>
      <c r="BM199" s="189" t="s">
        <v>759</v>
      </c>
    </row>
    <row r="200" spans="1:65" s="1" customFormat="1" ht="11.25" x14ac:dyDescent="0.2">
      <c r="A200" s="34"/>
      <c r="B200" s="35"/>
      <c r="C200" s="36"/>
      <c r="D200" s="191" t="s">
        <v>160</v>
      </c>
      <c r="E200" s="36"/>
      <c r="F200" s="192" t="s">
        <v>728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160</v>
      </c>
      <c r="AU200" s="17" t="s">
        <v>84</v>
      </c>
    </row>
    <row r="201" spans="1:65" s="12" customFormat="1" ht="11.25" x14ac:dyDescent="0.2">
      <c r="B201" s="198"/>
      <c r="C201" s="199"/>
      <c r="D201" s="191" t="s">
        <v>164</v>
      </c>
      <c r="E201" s="200" t="s">
        <v>19</v>
      </c>
      <c r="F201" s="201" t="s">
        <v>844</v>
      </c>
      <c r="G201" s="199"/>
      <c r="H201" s="202">
        <v>61.335000000000001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164</v>
      </c>
      <c r="AU201" s="208" t="s">
        <v>84</v>
      </c>
      <c r="AV201" s="12" t="s">
        <v>84</v>
      </c>
      <c r="AW201" s="12" t="s">
        <v>35</v>
      </c>
      <c r="AX201" s="12" t="s">
        <v>73</v>
      </c>
      <c r="AY201" s="208" t="s">
        <v>152</v>
      </c>
    </row>
    <row r="202" spans="1:65" s="13" customFormat="1" ht="11.25" x14ac:dyDescent="0.2">
      <c r="B202" s="219"/>
      <c r="C202" s="220"/>
      <c r="D202" s="191" t="s">
        <v>164</v>
      </c>
      <c r="E202" s="221" t="s">
        <v>19</v>
      </c>
      <c r="F202" s="222" t="s">
        <v>321</v>
      </c>
      <c r="G202" s="220"/>
      <c r="H202" s="223">
        <v>61.335000000000001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164</v>
      </c>
      <c r="AU202" s="229" t="s">
        <v>84</v>
      </c>
      <c r="AV202" s="13" t="s">
        <v>91</v>
      </c>
      <c r="AW202" s="13" t="s">
        <v>35</v>
      </c>
      <c r="AX202" s="13" t="s">
        <v>77</v>
      </c>
      <c r="AY202" s="229" t="s">
        <v>152</v>
      </c>
    </row>
    <row r="203" spans="1:65" s="1" customFormat="1" ht="16.5" customHeight="1" x14ac:dyDescent="0.2">
      <c r="A203" s="34"/>
      <c r="B203" s="35"/>
      <c r="C203" s="178" t="s">
        <v>451</v>
      </c>
      <c r="D203" s="178" t="s">
        <v>154</v>
      </c>
      <c r="E203" s="179" t="s">
        <v>730</v>
      </c>
      <c r="F203" s="180" t="s">
        <v>731</v>
      </c>
      <c r="G203" s="181" t="s">
        <v>157</v>
      </c>
      <c r="H203" s="182">
        <v>61.335000000000001</v>
      </c>
      <c r="I203" s="183">
        <v>11.8</v>
      </c>
      <c r="J203" s="184">
        <f>ROUND(I203*H203,2)</f>
        <v>723.75</v>
      </c>
      <c r="K203" s="180" t="s">
        <v>19</v>
      </c>
      <c r="L203" s="39"/>
      <c r="M203" s="185" t="s">
        <v>19</v>
      </c>
      <c r="N203" s="186" t="s">
        <v>45</v>
      </c>
      <c r="O203" s="64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241</v>
      </c>
      <c r="AT203" s="189" t="s">
        <v>154</v>
      </c>
      <c r="AU203" s="189" t="s">
        <v>84</v>
      </c>
      <c r="AY203" s="17" t="s">
        <v>152</v>
      </c>
      <c r="BE203" s="190">
        <f>IF(N203="základní",J203,0)</f>
        <v>0</v>
      </c>
      <c r="BF203" s="190">
        <f>IF(N203="snížená",J203,0)</f>
        <v>723.75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723.75</v>
      </c>
      <c r="BL203" s="17" t="s">
        <v>241</v>
      </c>
      <c r="BM203" s="189" t="s">
        <v>783</v>
      </c>
    </row>
    <row r="204" spans="1:65" s="1" customFormat="1" ht="11.25" x14ac:dyDescent="0.2">
      <c r="A204" s="34"/>
      <c r="B204" s="35"/>
      <c r="C204" s="36"/>
      <c r="D204" s="191" t="s">
        <v>160</v>
      </c>
      <c r="E204" s="36"/>
      <c r="F204" s="192" t="s">
        <v>731</v>
      </c>
      <c r="G204" s="36"/>
      <c r="H204" s="36"/>
      <c r="I204" s="193"/>
      <c r="J204" s="36"/>
      <c r="K204" s="36"/>
      <c r="L204" s="39"/>
      <c r="M204" s="194"/>
      <c r="N204" s="19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84</v>
      </c>
    </row>
    <row r="205" spans="1:65" s="1" customFormat="1" ht="16.5" customHeight="1" x14ac:dyDescent="0.2">
      <c r="A205" s="34"/>
      <c r="B205" s="35"/>
      <c r="C205" s="178" t="s">
        <v>784</v>
      </c>
      <c r="D205" s="178" t="s">
        <v>154</v>
      </c>
      <c r="E205" s="179" t="s">
        <v>732</v>
      </c>
      <c r="F205" s="180" t="s">
        <v>733</v>
      </c>
      <c r="G205" s="181" t="s">
        <v>157</v>
      </c>
      <c r="H205" s="182">
        <v>61.335000000000001</v>
      </c>
      <c r="I205" s="183">
        <v>11.8</v>
      </c>
      <c r="J205" s="184">
        <f>ROUND(I205*H205,2)</f>
        <v>723.75</v>
      </c>
      <c r="K205" s="180" t="s">
        <v>19</v>
      </c>
      <c r="L205" s="39"/>
      <c r="M205" s="185" t="s">
        <v>19</v>
      </c>
      <c r="N205" s="186" t="s">
        <v>45</v>
      </c>
      <c r="O205" s="64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241</v>
      </c>
      <c r="AT205" s="189" t="s">
        <v>154</v>
      </c>
      <c r="AU205" s="189" t="s">
        <v>84</v>
      </c>
      <c r="AY205" s="17" t="s">
        <v>152</v>
      </c>
      <c r="BE205" s="190">
        <f>IF(N205="základní",J205,0)</f>
        <v>0</v>
      </c>
      <c r="BF205" s="190">
        <f>IF(N205="snížená",J205,0)</f>
        <v>723.75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84</v>
      </c>
      <c r="BK205" s="190">
        <f>ROUND(I205*H205,2)</f>
        <v>723.75</v>
      </c>
      <c r="BL205" s="17" t="s">
        <v>241</v>
      </c>
      <c r="BM205" s="189" t="s">
        <v>785</v>
      </c>
    </row>
    <row r="206" spans="1:65" s="1" customFormat="1" ht="11.25" x14ac:dyDescent="0.2">
      <c r="A206" s="34"/>
      <c r="B206" s="35"/>
      <c r="C206" s="36"/>
      <c r="D206" s="191" t="s">
        <v>160</v>
      </c>
      <c r="E206" s="36"/>
      <c r="F206" s="192" t="s">
        <v>733</v>
      </c>
      <c r="G206" s="36"/>
      <c r="H206" s="36"/>
      <c r="I206" s="193"/>
      <c r="J206" s="36"/>
      <c r="K206" s="36"/>
      <c r="L206" s="39"/>
      <c r="M206" s="194"/>
      <c r="N206" s="195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160</v>
      </c>
      <c r="AU206" s="17" t="s">
        <v>84</v>
      </c>
    </row>
    <row r="207" spans="1:65" s="1" customFormat="1" ht="16.5" customHeight="1" x14ac:dyDescent="0.2">
      <c r="A207" s="34"/>
      <c r="B207" s="35"/>
      <c r="C207" s="178" t="s">
        <v>456</v>
      </c>
      <c r="D207" s="178" t="s">
        <v>154</v>
      </c>
      <c r="E207" s="179" t="s">
        <v>734</v>
      </c>
      <c r="F207" s="180" t="s">
        <v>735</v>
      </c>
      <c r="G207" s="181" t="s">
        <v>157</v>
      </c>
      <c r="H207" s="182">
        <v>61.335000000000001</v>
      </c>
      <c r="I207" s="183">
        <v>236</v>
      </c>
      <c r="J207" s="184">
        <f>ROUND(I207*H207,2)</f>
        <v>14475.06</v>
      </c>
      <c r="K207" s="180" t="s">
        <v>19</v>
      </c>
      <c r="L207" s="39"/>
      <c r="M207" s="185" t="s">
        <v>19</v>
      </c>
      <c r="N207" s="186" t="s">
        <v>45</v>
      </c>
      <c r="O207" s="64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241</v>
      </c>
      <c r="AT207" s="189" t="s">
        <v>154</v>
      </c>
      <c r="AU207" s="189" t="s">
        <v>84</v>
      </c>
      <c r="AY207" s="17" t="s">
        <v>152</v>
      </c>
      <c r="BE207" s="190">
        <f>IF(N207="základní",J207,0)</f>
        <v>0</v>
      </c>
      <c r="BF207" s="190">
        <f>IF(N207="snížená",J207,0)</f>
        <v>14475.06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84</v>
      </c>
      <c r="BK207" s="190">
        <f>ROUND(I207*H207,2)</f>
        <v>14475.06</v>
      </c>
      <c r="BL207" s="17" t="s">
        <v>241</v>
      </c>
      <c r="BM207" s="189" t="s">
        <v>787</v>
      </c>
    </row>
    <row r="208" spans="1:65" s="1" customFormat="1" ht="11.25" x14ac:dyDescent="0.2">
      <c r="A208" s="34"/>
      <c r="B208" s="35"/>
      <c r="C208" s="36"/>
      <c r="D208" s="191" t="s">
        <v>160</v>
      </c>
      <c r="E208" s="36"/>
      <c r="F208" s="192" t="s">
        <v>735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160</v>
      </c>
      <c r="AU208" s="17" t="s">
        <v>84</v>
      </c>
    </row>
    <row r="209" spans="1:65" s="1" customFormat="1" ht="16.5" customHeight="1" x14ac:dyDescent="0.2">
      <c r="A209" s="34"/>
      <c r="B209" s="35"/>
      <c r="C209" s="178" t="s">
        <v>462</v>
      </c>
      <c r="D209" s="178" t="s">
        <v>154</v>
      </c>
      <c r="E209" s="179" t="s">
        <v>736</v>
      </c>
      <c r="F209" s="180" t="s">
        <v>737</v>
      </c>
      <c r="G209" s="181" t="s">
        <v>157</v>
      </c>
      <c r="H209" s="182">
        <v>61.335000000000001</v>
      </c>
      <c r="I209" s="183">
        <v>177</v>
      </c>
      <c r="J209" s="184">
        <f>ROUND(I209*H209,2)</f>
        <v>10856.3</v>
      </c>
      <c r="K209" s="180" t="s">
        <v>19</v>
      </c>
      <c r="L209" s="39"/>
      <c r="M209" s="185" t="s">
        <v>19</v>
      </c>
      <c r="N209" s="186" t="s">
        <v>45</v>
      </c>
      <c r="O209" s="64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241</v>
      </c>
      <c r="AT209" s="189" t="s">
        <v>154</v>
      </c>
      <c r="AU209" s="189" t="s">
        <v>84</v>
      </c>
      <c r="AY209" s="17" t="s">
        <v>152</v>
      </c>
      <c r="BE209" s="190">
        <f>IF(N209="základní",J209,0)</f>
        <v>0</v>
      </c>
      <c r="BF209" s="190">
        <f>IF(N209="snížená",J209,0)</f>
        <v>10856.3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84</v>
      </c>
      <c r="BK209" s="190">
        <f>ROUND(I209*H209,2)</f>
        <v>10856.3</v>
      </c>
      <c r="BL209" s="17" t="s">
        <v>241</v>
      </c>
      <c r="BM209" s="189" t="s">
        <v>789</v>
      </c>
    </row>
    <row r="210" spans="1:65" s="1" customFormat="1" ht="11.25" x14ac:dyDescent="0.2">
      <c r="A210" s="34"/>
      <c r="B210" s="35"/>
      <c r="C210" s="36"/>
      <c r="D210" s="191" t="s">
        <v>160</v>
      </c>
      <c r="E210" s="36"/>
      <c r="F210" s="192" t="s">
        <v>737</v>
      </c>
      <c r="G210" s="36"/>
      <c r="H210" s="36"/>
      <c r="I210" s="193"/>
      <c r="J210" s="36"/>
      <c r="K210" s="36"/>
      <c r="L210" s="39"/>
      <c r="M210" s="194"/>
      <c r="N210" s="195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160</v>
      </c>
      <c r="AU210" s="17" t="s">
        <v>84</v>
      </c>
    </row>
    <row r="211" spans="1:65" s="1" customFormat="1" ht="24.2" customHeight="1" x14ac:dyDescent="0.2">
      <c r="A211" s="34"/>
      <c r="B211" s="35"/>
      <c r="C211" s="209" t="s">
        <v>468</v>
      </c>
      <c r="D211" s="209" t="s">
        <v>259</v>
      </c>
      <c r="E211" s="210" t="s">
        <v>738</v>
      </c>
      <c r="F211" s="211" t="s">
        <v>739</v>
      </c>
      <c r="G211" s="212" t="s">
        <v>157</v>
      </c>
      <c r="H211" s="213">
        <v>67.468999999999994</v>
      </c>
      <c r="I211" s="214">
        <v>1298</v>
      </c>
      <c r="J211" s="215">
        <f>ROUND(I211*H211,2)</f>
        <v>87574.76</v>
      </c>
      <c r="K211" s="211" t="s">
        <v>19</v>
      </c>
      <c r="L211" s="216"/>
      <c r="M211" s="217" t="s">
        <v>19</v>
      </c>
      <c r="N211" s="218" t="s">
        <v>45</v>
      </c>
      <c r="O211" s="64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262</v>
      </c>
      <c r="AT211" s="189" t="s">
        <v>259</v>
      </c>
      <c r="AU211" s="189" t="s">
        <v>84</v>
      </c>
      <c r="AY211" s="17" t="s">
        <v>152</v>
      </c>
      <c r="BE211" s="190">
        <f>IF(N211="základní",J211,0)</f>
        <v>0</v>
      </c>
      <c r="BF211" s="190">
        <f>IF(N211="snížená",J211,0)</f>
        <v>87574.76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84</v>
      </c>
      <c r="BK211" s="190">
        <f>ROUND(I211*H211,2)</f>
        <v>87574.76</v>
      </c>
      <c r="BL211" s="17" t="s">
        <v>241</v>
      </c>
      <c r="BM211" s="189" t="s">
        <v>790</v>
      </c>
    </row>
    <row r="212" spans="1:65" s="1" customFormat="1" ht="19.5" x14ac:dyDescent="0.2">
      <c r="A212" s="34"/>
      <c r="B212" s="35"/>
      <c r="C212" s="36"/>
      <c r="D212" s="191" t="s">
        <v>160</v>
      </c>
      <c r="E212" s="36"/>
      <c r="F212" s="192" t="s">
        <v>739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160</v>
      </c>
      <c r="AU212" s="17" t="s">
        <v>84</v>
      </c>
    </row>
    <row r="213" spans="1:65" s="1" customFormat="1" ht="16.5" customHeight="1" x14ac:dyDescent="0.2">
      <c r="A213" s="34"/>
      <c r="B213" s="35"/>
      <c r="C213" s="178" t="s">
        <v>278</v>
      </c>
      <c r="D213" s="178" t="s">
        <v>154</v>
      </c>
      <c r="E213" s="179" t="s">
        <v>747</v>
      </c>
      <c r="F213" s="180" t="s">
        <v>748</v>
      </c>
      <c r="G213" s="181" t="s">
        <v>206</v>
      </c>
      <c r="H213" s="182">
        <v>0.42</v>
      </c>
      <c r="I213" s="183">
        <v>499.14</v>
      </c>
      <c r="J213" s="184">
        <f>ROUND(I213*H213,2)</f>
        <v>209.64</v>
      </c>
      <c r="K213" s="180" t="s">
        <v>19</v>
      </c>
      <c r="L213" s="39"/>
      <c r="M213" s="185" t="s">
        <v>19</v>
      </c>
      <c r="N213" s="186" t="s">
        <v>45</v>
      </c>
      <c r="O213" s="64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241</v>
      </c>
      <c r="AT213" s="189" t="s">
        <v>154</v>
      </c>
      <c r="AU213" s="189" t="s">
        <v>84</v>
      </c>
      <c r="AY213" s="17" t="s">
        <v>152</v>
      </c>
      <c r="BE213" s="190">
        <f>IF(N213="základní",J213,0)</f>
        <v>0</v>
      </c>
      <c r="BF213" s="190">
        <f>IF(N213="snížená",J213,0)</f>
        <v>209.64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84</v>
      </c>
      <c r="BK213" s="190">
        <f>ROUND(I213*H213,2)</f>
        <v>209.64</v>
      </c>
      <c r="BL213" s="17" t="s">
        <v>241</v>
      </c>
      <c r="BM213" s="189" t="s">
        <v>792</v>
      </c>
    </row>
    <row r="214" spans="1:65" s="1" customFormat="1" ht="11.25" x14ac:dyDescent="0.2">
      <c r="A214" s="34"/>
      <c r="B214" s="35"/>
      <c r="C214" s="36"/>
      <c r="D214" s="191" t="s">
        <v>160</v>
      </c>
      <c r="E214" s="36"/>
      <c r="F214" s="192" t="s">
        <v>748</v>
      </c>
      <c r="G214" s="36"/>
      <c r="H214" s="36"/>
      <c r="I214" s="193"/>
      <c r="J214" s="36"/>
      <c r="K214" s="36"/>
      <c r="L214" s="39"/>
      <c r="M214" s="194"/>
      <c r="N214" s="19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160</v>
      </c>
      <c r="AU214" s="17" t="s">
        <v>84</v>
      </c>
    </row>
    <row r="215" spans="1:65" s="11" customFormat="1" ht="22.9" customHeight="1" x14ac:dyDescent="0.2">
      <c r="B215" s="162"/>
      <c r="C215" s="163"/>
      <c r="D215" s="164" t="s">
        <v>72</v>
      </c>
      <c r="E215" s="176" t="s">
        <v>845</v>
      </c>
      <c r="F215" s="176" t="s">
        <v>846</v>
      </c>
      <c r="G215" s="163"/>
      <c r="H215" s="163"/>
      <c r="I215" s="166"/>
      <c r="J215" s="177">
        <f>BK215</f>
        <v>92161.349999999991</v>
      </c>
      <c r="K215" s="163"/>
      <c r="L215" s="168"/>
      <c r="M215" s="169"/>
      <c r="N215" s="170"/>
      <c r="O215" s="170"/>
      <c r="P215" s="171">
        <f>SUM(P216:P231)</f>
        <v>0</v>
      </c>
      <c r="Q215" s="170"/>
      <c r="R215" s="171">
        <f>SUM(R216:R231)</f>
        <v>0</v>
      </c>
      <c r="S215" s="170"/>
      <c r="T215" s="172">
        <f>SUM(T216:T231)</f>
        <v>0</v>
      </c>
      <c r="AR215" s="173" t="s">
        <v>84</v>
      </c>
      <c r="AT215" s="174" t="s">
        <v>72</v>
      </c>
      <c r="AU215" s="174" t="s">
        <v>77</v>
      </c>
      <c r="AY215" s="173" t="s">
        <v>152</v>
      </c>
      <c r="BK215" s="175">
        <f>SUM(BK216:BK231)</f>
        <v>92161.349999999991</v>
      </c>
    </row>
    <row r="216" spans="1:65" s="1" customFormat="1" ht="16.5" customHeight="1" x14ac:dyDescent="0.2">
      <c r="A216" s="34"/>
      <c r="B216" s="35"/>
      <c r="C216" s="178" t="s">
        <v>284</v>
      </c>
      <c r="D216" s="178" t="s">
        <v>154</v>
      </c>
      <c r="E216" s="179" t="s">
        <v>847</v>
      </c>
      <c r="F216" s="180" t="s">
        <v>848</v>
      </c>
      <c r="G216" s="181" t="s">
        <v>157</v>
      </c>
      <c r="H216" s="182">
        <v>76.72</v>
      </c>
      <c r="I216" s="183">
        <v>59</v>
      </c>
      <c r="J216" s="184">
        <f>ROUND(I216*H216,2)</f>
        <v>4526.4799999999996</v>
      </c>
      <c r="K216" s="180" t="s">
        <v>19</v>
      </c>
      <c r="L216" s="39"/>
      <c r="M216" s="185" t="s">
        <v>19</v>
      </c>
      <c r="N216" s="186" t="s">
        <v>45</v>
      </c>
      <c r="O216" s="64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241</v>
      </c>
      <c r="AT216" s="189" t="s">
        <v>154</v>
      </c>
      <c r="AU216" s="189" t="s">
        <v>84</v>
      </c>
      <c r="AY216" s="17" t="s">
        <v>152</v>
      </c>
      <c r="BE216" s="190">
        <f>IF(N216="základní",J216,0)</f>
        <v>0</v>
      </c>
      <c r="BF216" s="190">
        <f>IF(N216="snížená",J216,0)</f>
        <v>4526.4799999999996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84</v>
      </c>
      <c r="BK216" s="190">
        <f>ROUND(I216*H216,2)</f>
        <v>4526.4799999999996</v>
      </c>
      <c r="BL216" s="17" t="s">
        <v>241</v>
      </c>
      <c r="BM216" s="189" t="s">
        <v>793</v>
      </c>
    </row>
    <row r="217" spans="1:65" s="1" customFormat="1" ht="11.25" x14ac:dyDescent="0.2">
      <c r="A217" s="34"/>
      <c r="B217" s="35"/>
      <c r="C217" s="36"/>
      <c r="D217" s="191" t="s">
        <v>160</v>
      </c>
      <c r="E217" s="36"/>
      <c r="F217" s="192" t="s">
        <v>848</v>
      </c>
      <c r="G217" s="36"/>
      <c r="H217" s="36"/>
      <c r="I217" s="193"/>
      <c r="J217" s="36"/>
      <c r="K217" s="36"/>
      <c r="L217" s="39"/>
      <c r="M217" s="194"/>
      <c r="N217" s="195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160</v>
      </c>
      <c r="AU217" s="17" t="s">
        <v>84</v>
      </c>
    </row>
    <row r="218" spans="1:65" s="12" customFormat="1" ht="11.25" x14ac:dyDescent="0.2">
      <c r="B218" s="198"/>
      <c r="C218" s="199"/>
      <c r="D218" s="191" t="s">
        <v>164</v>
      </c>
      <c r="E218" s="200" t="s">
        <v>19</v>
      </c>
      <c r="F218" s="201" t="s">
        <v>849</v>
      </c>
      <c r="G218" s="199"/>
      <c r="H218" s="202">
        <v>76.72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164</v>
      </c>
      <c r="AU218" s="208" t="s">
        <v>84</v>
      </c>
      <c r="AV218" s="12" t="s">
        <v>84</v>
      </c>
      <c r="AW218" s="12" t="s">
        <v>35</v>
      </c>
      <c r="AX218" s="12" t="s">
        <v>73</v>
      </c>
      <c r="AY218" s="208" t="s">
        <v>152</v>
      </c>
    </row>
    <row r="219" spans="1:65" s="13" customFormat="1" ht="11.25" x14ac:dyDescent="0.2">
      <c r="B219" s="219"/>
      <c r="C219" s="220"/>
      <c r="D219" s="191" t="s">
        <v>164</v>
      </c>
      <c r="E219" s="221" t="s">
        <v>19</v>
      </c>
      <c r="F219" s="222" t="s">
        <v>321</v>
      </c>
      <c r="G219" s="220"/>
      <c r="H219" s="223">
        <v>76.72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164</v>
      </c>
      <c r="AU219" s="229" t="s">
        <v>84</v>
      </c>
      <c r="AV219" s="13" t="s">
        <v>91</v>
      </c>
      <c r="AW219" s="13" t="s">
        <v>35</v>
      </c>
      <c r="AX219" s="13" t="s">
        <v>77</v>
      </c>
      <c r="AY219" s="229" t="s">
        <v>152</v>
      </c>
    </row>
    <row r="220" spans="1:65" s="1" customFormat="1" ht="16.5" customHeight="1" x14ac:dyDescent="0.2">
      <c r="A220" s="34"/>
      <c r="B220" s="35"/>
      <c r="C220" s="178" t="s">
        <v>290</v>
      </c>
      <c r="D220" s="178" t="s">
        <v>154</v>
      </c>
      <c r="E220" s="179" t="s">
        <v>850</v>
      </c>
      <c r="F220" s="180" t="s">
        <v>851</v>
      </c>
      <c r="G220" s="181" t="s">
        <v>157</v>
      </c>
      <c r="H220" s="182">
        <v>76.72</v>
      </c>
      <c r="I220" s="183">
        <v>649</v>
      </c>
      <c r="J220" s="184">
        <f>ROUND(I220*H220,2)</f>
        <v>49791.28</v>
      </c>
      <c r="K220" s="180" t="s">
        <v>19</v>
      </c>
      <c r="L220" s="39"/>
      <c r="M220" s="185" t="s">
        <v>19</v>
      </c>
      <c r="N220" s="186" t="s">
        <v>45</v>
      </c>
      <c r="O220" s="64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241</v>
      </c>
      <c r="AT220" s="189" t="s">
        <v>154</v>
      </c>
      <c r="AU220" s="189" t="s">
        <v>84</v>
      </c>
      <c r="AY220" s="17" t="s">
        <v>152</v>
      </c>
      <c r="BE220" s="190">
        <f>IF(N220="základní",J220,0)</f>
        <v>0</v>
      </c>
      <c r="BF220" s="190">
        <f>IF(N220="snížená",J220,0)</f>
        <v>49791.28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84</v>
      </c>
      <c r="BK220" s="190">
        <f>ROUND(I220*H220,2)</f>
        <v>49791.28</v>
      </c>
      <c r="BL220" s="17" t="s">
        <v>241</v>
      </c>
      <c r="BM220" s="189" t="s">
        <v>852</v>
      </c>
    </row>
    <row r="221" spans="1:65" s="1" customFormat="1" ht="11.25" x14ac:dyDescent="0.2">
      <c r="A221" s="34"/>
      <c r="B221" s="35"/>
      <c r="C221" s="36"/>
      <c r="D221" s="191" t="s">
        <v>160</v>
      </c>
      <c r="E221" s="36"/>
      <c r="F221" s="192" t="s">
        <v>851</v>
      </c>
      <c r="G221" s="36"/>
      <c r="H221" s="36"/>
      <c r="I221" s="193"/>
      <c r="J221" s="36"/>
      <c r="K221" s="36"/>
      <c r="L221" s="39"/>
      <c r="M221" s="194"/>
      <c r="N221" s="195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160</v>
      </c>
      <c r="AU221" s="17" t="s">
        <v>84</v>
      </c>
    </row>
    <row r="222" spans="1:65" s="12" customFormat="1" ht="11.25" x14ac:dyDescent="0.2">
      <c r="B222" s="198"/>
      <c r="C222" s="199"/>
      <c r="D222" s="191" t="s">
        <v>164</v>
      </c>
      <c r="E222" s="200" t="s">
        <v>19</v>
      </c>
      <c r="F222" s="201" t="s">
        <v>853</v>
      </c>
      <c r="G222" s="199"/>
      <c r="H222" s="202">
        <v>76.72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164</v>
      </c>
      <c r="AU222" s="208" t="s">
        <v>84</v>
      </c>
      <c r="AV222" s="12" t="s">
        <v>84</v>
      </c>
      <c r="AW222" s="12" t="s">
        <v>35</v>
      </c>
      <c r="AX222" s="12" t="s">
        <v>73</v>
      </c>
      <c r="AY222" s="208" t="s">
        <v>152</v>
      </c>
    </row>
    <row r="223" spans="1:65" s="13" customFormat="1" ht="11.25" x14ac:dyDescent="0.2">
      <c r="B223" s="219"/>
      <c r="C223" s="220"/>
      <c r="D223" s="191" t="s">
        <v>164</v>
      </c>
      <c r="E223" s="221" t="s">
        <v>19</v>
      </c>
      <c r="F223" s="222" t="s">
        <v>321</v>
      </c>
      <c r="G223" s="220"/>
      <c r="H223" s="223">
        <v>76.72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164</v>
      </c>
      <c r="AU223" s="229" t="s">
        <v>84</v>
      </c>
      <c r="AV223" s="13" t="s">
        <v>91</v>
      </c>
      <c r="AW223" s="13" t="s">
        <v>35</v>
      </c>
      <c r="AX223" s="13" t="s">
        <v>77</v>
      </c>
      <c r="AY223" s="229" t="s">
        <v>152</v>
      </c>
    </row>
    <row r="224" spans="1:65" s="1" customFormat="1" ht="16.5" customHeight="1" x14ac:dyDescent="0.2">
      <c r="A224" s="34"/>
      <c r="B224" s="35"/>
      <c r="C224" s="209" t="s">
        <v>296</v>
      </c>
      <c r="D224" s="209" t="s">
        <v>259</v>
      </c>
      <c r="E224" s="210" t="s">
        <v>854</v>
      </c>
      <c r="F224" s="211" t="s">
        <v>855</v>
      </c>
      <c r="G224" s="212" t="s">
        <v>157</v>
      </c>
      <c r="H224" s="213">
        <v>84.391999999999996</v>
      </c>
      <c r="I224" s="214">
        <v>330.4</v>
      </c>
      <c r="J224" s="215">
        <f>ROUND(I224*H224,2)</f>
        <v>27883.119999999999</v>
      </c>
      <c r="K224" s="211" t="s">
        <v>19</v>
      </c>
      <c r="L224" s="216"/>
      <c r="M224" s="217" t="s">
        <v>19</v>
      </c>
      <c r="N224" s="218" t="s">
        <v>45</v>
      </c>
      <c r="O224" s="64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262</v>
      </c>
      <c r="AT224" s="189" t="s">
        <v>259</v>
      </c>
      <c r="AU224" s="189" t="s">
        <v>84</v>
      </c>
      <c r="AY224" s="17" t="s">
        <v>152</v>
      </c>
      <c r="BE224" s="190">
        <f>IF(N224="základní",J224,0)</f>
        <v>0</v>
      </c>
      <c r="BF224" s="190">
        <f>IF(N224="snížená",J224,0)</f>
        <v>27883.119999999999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7" t="s">
        <v>84</v>
      </c>
      <c r="BK224" s="190">
        <f>ROUND(I224*H224,2)</f>
        <v>27883.119999999999</v>
      </c>
      <c r="BL224" s="17" t="s">
        <v>241</v>
      </c>
      <c r="BM224" s="189" t="s">
        <v>856</v>
      </c>
    </row>
    <row r="225" spans="1:65" s="1" customFormat="1" ht="11.25" x14ac:dyDescent="0.2">
      <c r="A225" s="34"/>
      <c r="B225" s="35"/>
      <c r="C225" s="36"/>
      <c r="D225" s="191" t="s">
        <v>160</v>
      </c>
      <c r="E225" s="36"/>
      <c r="F225" s="192" t="s">
        <v>855</v>
      </c>
      <c r="G225" s="36"/>
      <c r="H225" s="36"/>
      <c r="I225" s="193"/>
      <c r="J225" s="36"/>
      <c r="K225" s="36"/>
      <c r="L225" s="39"/>
      <c r="M225" s="194"/>
      <c r="N225" s="195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160</v>
      </c>
      <c r="AU225" s="17" t="s">
        <v>84</v>
      </c>
    </row>
    <row r="226" spans="1:65" s="12" customFormat="1" ht="11.25" x14ac:dyDescent="0.2">
      <c r="B226" s="198"/>
      <c r="C226" s="199"/>
      <c r="D226" s="191" t="s">
        <v>164</v>
      </c>
      <c r="E226" s="200" t="s">
        <v>19</v>
      </c>
      <c r="F226" s="201" t="s">
        <v>857</v>
      </c>
      <c r="G226" s="199"/>
      <c r="H226" s="202">
        <v>84.391999999999996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164</v>
      </c>
      <c r="AU226" s="208" t="s">
        <v>84</v>
      </c>
      <c r="AV226" s="12" t="s">
        <v>84</v>
      </c>
      <c r="AW226" s="12" t="s">
        <v>35</v>
      </c>
      <c r="AX226" s="12" t="s">
        <v>73</v>
      </c>
      <c r="AY226" s="208" t="s">
        <v>152</v>
      </c>
    </row>
    <row r="227" spans="1:65" s="13" customFormat="1" ht="11.25" x14ac:dyDescent="0.2">
      <c r="B227" s="219"/>
      <c r="C227" s="220"/>
      <c r="D227" s="191" t="s">
        <v>164</v>
      </c>
      <c r="E227" s="221" t="s">
        <v>19</v>
      </c>
      <c r="F227" s="222" t="s">
        <v>321</v>
      </c>
      <c r="G227" s="220"/>
      <c r="H227" s="223">
        <v>84.391999999999996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164</v>
      </c>
      <c r="AU227" s="229" t="s">
        <v>84</v>
      </c>
      <c r="AV227" s="13" t="s">
        <v>91</v>
      </c>
      <c r="AW227" s="13" t="s">
        <v>35</v>
      </c>
      <c r="AX227" s="13" t="s">
        <v>77</v>
      </c>
      <c r="AY227" s="229" t="s">
        <v>152</v>
      </c>
    </row>
    <row r="228" spans="1:65" s="1" customFormat="1" ht="21.75" customHeight="1" x14ac:dyDescent="0.2">
      <c r="A228" s="34"/>
      <c r="B228" s="35"/>
      <c r="C228" s="178" t="s">
        <v>302</v>
      </c>
      <c r="D228" s="178" t="s">
        <v>154</v>
      </c>
      <c r="E228" s="179" t="s">
        <v>858</v>
      </c>
      <c r="F228" s="180" t="s">
        <v>859</v>
      </c>
      <c r="G228" s="181" t="s">
        <v>157</v>
      </c>
      <c r="H228" s="182">
        <v>76.72</v>
      </c>
      <c r="I228" s="183">
        <v>118</v>
      </c>
      <c r="J228" s="184">
        <f>ROUND(I228*H228,2)</f>
        <v>9052.9599999999991</v>
      </c>
      <c r="K228" s="180" t="s">
        <v>19</v>
      </c>
      <c r="L228" s="39"/>
      <c r="M228" s="185" t="s">
        <v>19</v>
      </c>
      <c r="N228" s="186" t="s">
        <v>45</v>
      </c>
      <c r="O228" s="64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241</v>
      </c>
      <c r="AT228" s="189" t="s">
        <v>154</v>
      </c>
      <c r="AU228" s="189" t="s">
        <v>84</v>
      </c>
      <c r="AY228" s="17" t="s">
        <v>152</v>
      </c>
      <c r="BE228" s="190">
        <f>IF(N228="základní",J228,0)</f>
        <v>0</v>
      </c>
      <c r="BF228" s="190">
        <f>IF(N228="snížená",J228,0)</f>
        <v>9052.9599999999991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7" t="s">
        <v>84</v>
      </c>
      <c r="BK228" s="190">
        <f>ROUND(I228*H228,2)</f>
        <v>9052.9599999999991</v>
      </c>
      <c r="BL228" s="17" t="s">
        <v>241</v>
      </c>
      <c r="BM228" s="189" t="s">
        <v>860</v>
      </c>
    </row>
    <row r="229" spans="1:65" s="1" customFormat="1" ht="11.25" x14ac:dyDescent="0.2">
      <c r="A229" s="34"/>
      <c r="B229" s="35"/>
      <c r="C229" s="36"/>
      <c r="D229" s="191" t="s">
        <v>160</v>
      </c>
      <c r="E229" s="36"/>
      <c r="F229" s="192" t="s">
        <v>859</v>
      </c>
      <c r="G229" s="36"/>
      <c r="H229" s="36"/>
      <c r="I229" s="193"/>
      <c r="J229" s="36"/>
      <c r="K229" s="36"/>
      <c r="L229" s="39"/>
      <c r="M229" s="194"/>
      <c r="N229" s="195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160</v>
      </c>
      <c r="AU229" s="17" t="s">
        <v>84</v>
      </c>
    </row>
    <row r="230" spans="1:65" s="1" customFormat="1" ht="16.5" customHeight="1" x14ac:dyDescent="0.2">
      <c r="A230" s="34"/>
      <c r="B230" s="35"/>
      <c r="C230" s="178" t="s">
        <v>308</v>
      </c>
      <c r="D230" s="178" t="s">
        <v>154</v>
      </c>
      <c r="E230" s="179" t="s">
        <v>861</v>
      </c>
      <c r="F230" s="180" t="s">
        <v>862</v>
      </c>
      <c r="G230" s="181" t="s">
        <v>206</v>
      </c>
      <c r="H230" s="182">
        <v>1.4790000000000001</v>
      </c>
      <c r="I230" s="183">
        <v>613.6</v>
      </c>
      <c r="J230" s="184">
        <f>ROUND(I230*H230,2)</f>
        <v>907.51</v>
      </c>
      <c r="K230" s="180" t="s">
        <v>19</v>
      </c>
      <c r="L230" s="39"/>
      <c r="M230" s="185" t="s">
        <v>19</v>
      </c>
      <c r="N230" s="186" t="s">
        <v>45</v>
      </c>
      <c r="O230" s="64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241</v>
      </c>
      <c r="AT230" s="189" t="s">
        <v>154</v>
      </c>
      <c r="AU230" s="189" t="s">
        <v>84</v>
      </c>
      <c r="AY230" s="17" t="s">
        <v>152</v>
      </c>
      <c r="BE230" s="190">
        <f>IF(N230="základní",J230,0)</f>
        <v>0</v>
      </c>
      <c r="BF230" s="190">
        <f>IF(N230="snížená",J230,0)</f>
        <v>907.51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84</v>
      </c>
      <c r="BK230" s="190">
        <f>ROUND(I230*H230,2)</f>
        <v>907.51</v>
      </c>
      <c r="BL230" s="17" t="s">
        <v>241</v>
      </c>
      <c r="BM230" s="189" t="s">
        <v>863</v>
      </c>
    </row>
    <row r="231" spans="1:65" s="1" customFormat="1" ht="11.25" x14ac:dyDescent="0.2">
      <c r="A231" s="34"/>
      <c r="B231" s="35"/>
      <c r="C231" s="36"/>
      <c r="D231" s="191" t="s">
        <v>160</v>
      </c>
      <c r="E231" s="36"/>
      <c r="F231" s="192" t="s">
        <v>862</v>
      </c>
      <c r="G231" s="36"/>
      <c r="H231" s="36"/>
      <c r="I231" s="193"/>
      <c r="J231" s="36"/>
      <c r="K231" s="36"/>
      <c r="L231" s="39"/>
      <c r="M231" s="194"/>
      <c r="N231" s="195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160</v>
      </c>
      <c r="AU231" s="17" t="s">
        <v>84</v>
      </c>
    </row>
    <row r="232" spans="1:65" s="11" customFormat="1" ht="22.9" customHeight="1" x14ac:dyDescent="0.2">
      <c r="B232" s="162"/>
      <c r="C232" s="163"/>
      <c r="D232" s="164" t="s">
        <v>72</v>
      </c>
      <c r="E232" s="176" t="s">
        <v>288</v>
      </c>
      <c r="F232" s="176" t="s">
        <v>289</v>
      </c>
      <c r="G232" s="163"/>
      <c r="H232" s="163"/>
      <c r="I232" s="166"/>
      <c r="J232" s="177">
        <f>BK232</f>
        <v>5714.01</v>
      </c>
      <c r="K232" s="163"/>
      <c r="L232" s="168"/>
      <c r="M232" s="169"/>
      <c r="N232" s="170"/>
      <c r="O232" s="170"/>
      <c r="P232" s="171">
        <f>SUM(P233:P246)</f>
        <v>0</v>
      </c>
      <c r="Q232" s="170"/>
      <c r="R232" s="171">
        <f>SUM(R233:R246)</f>
        <v>0</v>
      </c>
      <c r="S232" s="170"/>
      <c r="T232" s="172">
        <f>SUM(T233:T246)</f>
        <v>0</v>
      </c>
      <c r="AR232" s="173" t="s">
        <v>84</v>
      </c>
      <c r="AT232" s="174" t="s">
        <v>72</v>
      </c>
      <c r="AU232" s="174" t="s">
        <v>77</v>
      </c>
      <c r="AY232" s="173" t="s">
        <v>152</v>
      </c>
      <c r="BK232" s="175">
        <f>SUM(BK233:BK246)</f>
        <v>5714.01</v>
      </c>
    </row>
    <row r="233" spans="1:65" s="1" customFormat="1" ht="16.5" customHeight="1" x14ac:dyDescent="0.2">
      <c r="A233" s="34"/>
      <c r="B233" s="35"/>
      <c r="C233" s="178" t="s">
        <v>314</v>
      </c>
      <c r="D233" s="178" t="s">
        <v>154</v>
      </c>
      <c r="E233" s="179" t="s">
        <v>750</v>
      </c>
      <c r="F233" s="180" t="s">
        <v>751</v>
      </c>
      <c r="G233" s="181" t="s">
        <v>157</v>
      </c>
      <c r="H233" s="182">
        <v>61.335000000000001</v>
      </c>
      <c r="I233" s="183">
        <v>11.8</v>
      </c>
      <c r="J233" s="184">
        <f>ROUND(I233*H233,2)</f>
        <v>723.75</v>
      </c>
      <c r="K233" s="180" t="s">
        <v>19</v>
      </c>
      <c r="L233" s="39"/>
      <c r="M233" s="185" t="s">
        <v>19</v>
      </c>
      <c r="N233" s="186" t="s">
        <v>45</v>
      </c>
      <c r="O233" s="64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241</v>
      </c>
      <c r="AT233" s="189" t="s">
        <v>154</v>
      </c>
      <c r="AU233" s="189" t="s">
        <v>84</v>
      </c>
      <c r="AY233" s="17" t="s">
        <v>152</v>
      </c>
      <c r="BE233" s="190">
        <f>IF(N233="základní",J233,0)</f>
        <v>0</v>
      </c>
      <c r="BF233" s="190">
        <f>IF(N233="snížená",J233,0)</f>
        <v>723.75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7" t="s">
        <v>84</v>
      </c>
      <c r="BK233" s="190">
        <f>ROUND(I233*H233,2)</f>
        <v>723.75</v>
      </c>
      <c r="BL233" s="17" t="s">
        <v>241</v>
      </c>
      <c r="BM233" s="189" t="s">
        <v>864</v>
      </c>
    </row>
    <row r="234" spans="1:65" s="1" customFormat="1" ht="11.25" x14ac:dyDescent="0.2">
      <c r="A234" s="34"/>
      <c r="B234" s="35"/>
      <c r="C234" s="36"/>
      <c r="D234" s="191" t="s">
        <v>160</v>
      </c>
      <c r="E234" s="36"/>
      <c r="F234" s="192" t="s">
        <v>751</v>
      </c>
      <c r="G234" s="36"/>
      <c r="H234" s="36"/>
      <c r="I234" s="193"/>
      <c r="J234" s="36"/>
      <c r="K234" s="36"/>
      <c r="L234" s="39"/>
      <c r="M234" s="194"/>
      <c r="N234" s="195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160</v>
      </c>
      <c r="AU234" s="17" t="s">
        <v>84</v>
      </c>
    </row>
    <row r="235" spans="1:65" s="12" customFormat="1" ht="11.25" x14ac:dyDescent="0.2">
      <c r="B235" s="198"/>
      <c r="C235" s="199"/>
      <c r="D235" s="191" t="s">
        <v>164</v>
      </c>
      <c r="E235" s="200" t="s">
        <v>19</v>
      </c>
      <c r="F235" s="201" t="s">
        <v>844</v>
      </c>
      <c r="G235" s="199"/>
      <c r="H235" s="202">
        <v>61.335000000000001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164</v>
      </c>
      <c r="AU235" s="208" t="s">
        <v>84</v>
      </c>
      <c r="AV235" s="12" t="s">
        <v>84</v>
      </c>
      <c r="AW235" s="12" t="s">
        <v>35</v>
      </c>
      <c r="AX235" s="12" t="s">
        <v>73</v>
      </c>
      <c r="AY235" s="208" t="s">
        <v>152</v>
      </c>
    </row>
    <row r="236" spans="1:65" s="13" customFormat="1" ht="11.25" x14ac:dyDescent="0.2">
      <c r="B236" s="219"/>
      <c r="C236" s="220"/>
      <c r="D236" s="191" t="s">
        <v>164</v>
      </c>
      <c r="E236" s="221" t="s">
        <v>19</v>
      </c>
      <c r="F236" s="222" t="s">
        <v>321</v>
      </c>
      <c r="G236" s="220"/>
      <c r="H236" s="223">
        <v>61.335000000000001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164</v>
      </c>
      <c r="AU236" s="229" t="s">
        <v>84</v>
      </c>
      <c r="AV236" s="13" t="s">
        <v>91</v>
      </c>
      <c r="AW236" s="13" t="s">
        <v>35</v>
      </c>
      <c r="AX236" s="13" t="s">
        <v>77</v>
      </c>
      <c r="AY236" s="229" t="s">
        <v>152</v>
      </c>
    </row>
    <row r="237" spans="1:65" s="1" customFormat="1" ht="16.5" customHeight="1" x14ac:dyDescent="0.2">
      <c r="A237" s="34"/>
      <c r="B237" s="35"/>
      <c r="C237" s="178" t="s">
        <v>322</v>
      </c>
      <c r="D237" s="178" t="s">
        <v>154</v>
      </c>
      <c r="E237" s="179" t="s">
        <v>754</v>
      </c>
      <c r="F237" s="180" t="s">
        <v>755</v>
      </c>
      <c r="G237" s="181" t="s">
        <v>157</v>
      </c>
      <c r="H237" s="182">
        <v>61.335000000000001</v>
      </c>
      <c r="I237" s="183">
        <v>5.9</v>
      </c>
      <c r="J237" s="184">
        <f>ROUND(I237*H237,2)</f>
        <v>361.88</v>
      </c>
      <c r="K237" s="180" t="s">
        <v>19</v>
      </c>
      <c r="L237" s="39"/>
      <c r="M237" s="185" t="s">
        <v>19</v>
      </c>
      <c r="N237" s="186" t="s">
        <v>45</v>
      </c>
      <c r="O237" s="64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241</v>
      </c>
      <c r="AT237" s="189" t="s">
        <v>154</v>
      </c>
      <c r="AU237" s="189" t="s">
        <v>84</v>
      </c>
      <c r="AY237" s="17" t="s">
        <v>152</v>
      </c>
      <c r="BE237" s="190">
        <f>IF(N237="základní",J237,0)</f>
        <v>0</v>
      </c>
      <c r="BF237" s="190">
        <f>IF(N237="snížená",J237,0)</f>
        <v>361.88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7" t="s">
        <v>84</v>
      </c>
      <c r="BK237" s="190">
        <f>ROUND(I237*H237,2)</f>
        <v>361.88</v>
      </c>
      <c r="BL237" s="17" t="s">
        <v>241</v>
      </c>
      <c r="BM237" s="189" t="s">
        <v>865</v>
      </c>
    </row>
    <row r="238" spans="1:65" s="1" customFormat="1" ht="11.25" x14ac:dyDescent="0.2">
      <c r="A238" s="34"/>
      <c r="B238" s="35"/>
      <c r="C238" s="36"/>
      <c r="D238" s="191" t="s">
        <v>160</v>
      </c>
      <c r="E238" s="36"/>
      <c r="F238" s="192" t="s">
        <v>755</v>
      </c>
      <c r="G238" s="36"/>
      <c r="H238" s="36"/>
      <c r="I238" s="193"/>
      <c r="J238" s="36"/>
      <c r="K238" s="36"/>
      <c r="L238" s="39"/>
      <c r="M238" s="194"/>
      <c r="N238" s="195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160</v>
      </c>
      <c r="AU238" s="17" t="s">
        <v>84</v>
      </c>
    </row>
    <row r="239" spans="1:65" s="1" customFormat="1" ht="16.5" customHeight="1" x14ac:dyDescent="0.2">
      <c r="A239" s="34"/>
      <c r="B239" s="35"/>
      <c r="C239" s="178" t="s">
        <v>330</v>
      </c>
      <c r="D239" s="178" t="s">
        <v>154</v>
      </c>
      <c r="E239" s="179" t="s">
        <v>866</v>
      </c>
      <c r="F239" s="180" t="s">
        <v>867</v>
      </c>
      <c r="G239" s="181" t="s">
        <v>157</v>
      </c>
      <c r="H239" s="182">
        <v>18.82</v>
      </c>
      <c r="I239" s="183">
        <v>11.8</v>
      </c>
      <c r="J239" s="184">
        <f>ROUND(I239*H239,2)</f>
        <v>222.08</v>
      </c>
      <c r="K239" s="180" t="s">
        <v>19</v>
      </c>
      <c r="L239" s="39"/>
      <c r="M239" s="185" t="s">
        <v>19</v>
      </c>
      <c r="N239" s="186" t="s">
        <v>45</v>
      </c>
      <c r="O239" s="64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241</v>
      </c>
      <c r="AT239" s="189" t="s">
        <v>154</v>
      </c>
      <c r="AU239" s="189" t="s">
        <v>84</v>
      </c>
      <c r="AY239" s="17" t="s">
        <v>152</v>
      </c>
      <c r="BE239" s="190">
        <f>IF(N239="základní",J239,0)</f>
        <v>0</v>
      </c>
      <c r="BF239" s="190">
        <f>IF(N239="snížená",J239,0)</f>
        <v>222.08</v>
      </c>
      <c r="BG239" s="190">
        <f>IF(N239="zákl. přenesená",J239,0)</f>
        <v>0</v>
      </c>
      <c r="BH239" s="190">
        <f>IF(N239="sníž. přenesená",J239,0)</f>
        <v>0</v>
      </c>
      <c r="BI239" s="190">
        <f>IF(N239="nulová",J239,0)</f>
        <v>0</v>
      </c>
      <c r="BJ239" s="17" t="s">
        <v>84</v>
      </c>
      <c r="BK239" s="190">
        <f>ROUND(I239*H239,2)</f>
        <v>222.08</v>
      </c>
      <c r="BL239" s="17" t="s">
        <v>241</v>
      </c>
      <c r="BM239" s="189" t="s">
        <v>868</v>
      </c>
    </row>
    <row r="240" spans="1:65" s="1" customFormat="1" ht="11.25" x14ac:dyDescent="0.2">
      <c r="A240" s="34"/>
      <c r="B240" s="35"/>
      <c r="C240" s="36"/>
      <c r="D240" s="191" t="s">
        <v>160</v>
      </c>
      <c r="E240" s="36"/>
      <c r="F240" s="192" t="s">
        <v>867</v>
      </c>
      <c r="G240" s="36"/>
      <c r="H240" s="36"/>
      <c r="I240" s="193"/>
      <c r="J240" s="36"/>
      <c r="K240" s="36"/>
      <c r="L240" s="39"/>
      <c r="M240" s="194"/>
      <c r="N240" s="195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160</v>
      </c>
      <c r="AU240" s="17" t="s">
        <v>84</v>
      </c>
    </row>
    <row r="241" spans="1:65" s="12" customFormat="1" ht="11.25" x14ac:dyDescent="0.2">
      <c r="B241" s="198"/>
      <c r="C241" s="199"/>
      <c r="D241" s="191" t="s">
        <v>164</v>
      </c>
      <c r="E241" s="200" t="s">
        <v>19</v>
      </c>
      <c r="F241" s="201" t="s">
        <v>869</v>
      </c>
      <c r="G241" s="199"/>
      <c r="H241" s="202">
        <v>18.82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164</v>
      </c>
      <c r="AU241" s="208" t="s">
        <v>84</v>
      </c>
      <c r="AV241" s="12" t="s">
        <v>84</v>
      </c>
      <c r="AW241" s="12" t="s">
        <v>35</v>
      </c>
      <c r="AX241" s="12" t="s">
        <v>73</v>
      </c>
      <c r="AY241" s="208" t="s">
        <v>152</v>
      </c>
    </row>
    <row r="242" spans="1:65" s="13" customFormat="1" ht="11.25" x14ac:dyDescent="0.2">
      <c r="B242" s="219"/>
      <c r="C242" s="220"/>
      <c r="D242" s="191" t="s">
        <v>164</v>
      </c>
      <c r="E242" s="221" t="s">
        <v>19</v>
      </c>
      <c r="F242" s="222" t="s">
        <v>321</v>
      </c>
      <c r="G242" s="220"/>
      <c r="H242" s="223">
        <v>18.82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164</v>
      </c>
      <c r="AU242" s="229" t="s">
        <v>84</v>
      </c>
      <c r="AV242" s="13" t="s">
        <v>91</v>
      </c>
      <c r="AW242" s="13" t="s">
        <v>35</v>
      </c>
      <c r="AX242" s="13" t="s">
        <v>77</v>
      </c>
      <c r="AY242" s="229" t="s">
        <v>152</v>
      </c>
    </row>
    <row r="243" spans="1:65" s="1" customFormat="1" ht="21.75" customHeight="1" x14ac:dyDescent="0.2">
      <c r="A243" s="34"/>
      <c r="B243" s="35"/>
      <c r="C243" s="178" t="s">
        <v>339</v>
      </c>
      <c r="D243" s="178" t="s">
        <v>154</v>
      </c>
      <c r="E243" s="179" t="s">
        <v>757</v>
      </c>
      <c r="F243" s="180" t="s">
        <v>758</v>
      </c>
      <c r="G243" s="181" t="s">
        <v>157</v>
      </c>
      <c r="H243" s="182">
        <v>106.69</v>
      </c>
      <c r="I243" s="183">
        <v>41.3</v>
      </c>
      <c r="J243" s="184">
        <f>ROUND(I243*H243,2)</f>
        <v>4406.3</v>
      </c>
      <c r="K243" s="180" t="s">
        <v>19</v>
      </c>
      <c r="L243" s="39"/>
      <c r="M243" s="185" t="s">
        <v>19</v>
      </c>
      <c r="N243" s="186" t="s">
        <v>45</v>
      </c>
      <c r="O243" s="64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241</v>
      </c>
      <c r="AT243" s="189" t="s">
        <v>154</v>
      </c>
      <c r="AU243" s="189" t="s">
        <v>84</v>
      </c>
      <c r="AY243" s="17" t="s">
        <v>152</v>
      </c>
      <c r="BE243" s="190">
        <f>IF(N243="základní",J243,0)</f>
        <v>0</v>
      </c>
      <c r="BF243" s="190">
        <f>IF(N243="snížená",J243,0)</f>
        <v>4406.3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84</v>
      </c>
      <c r="BK243" s="190">
        <f>ROUND(I243*H243,2)</f>
        <v>4406.3</v>
      </c>
      <c r="BL243" s="17" t="s">
        <v>241</v>
      </c>
      <c r="BM243" s="189" t="s">
        <v>870</v>
      </c>
    </row>
    <row r="244" spans="1:65" s="1" customFormat="1" ht="11.25" x14ac:dyDescent="0.2">
      <c r="A244" s="34"/>
      <c r="B244" s="35"/>
      <c r="C244" s="36"/>
      <c r="D244" s="191" t="s">
        <v>160</v>
      </c>
      <c r="E244" s="36"/>
      <c r="F244" s="192" t="s">
        <v>758</v>
      </c>
      <c r="G244" s="36"/>
      <c r="H244" s="36"/>
      <c r="I244" s="193"/>
      <c r="J244" s="36"/>
      <c r="K244" s="36"/>
      <c r="L244" s="39"/>
      <c r="M244" s="194"/>
      <c r="N244" s="195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160</v>
      </c>
      <c r="AU244" s="17" t="s">
        <v>84</v>
      </c>
    </row>
    <row r="245" spans="1:65" s="12" customFormat="1" ht="11.25" x14ac:dyDescent="0.2">
      <c r="B245" s="198"/>
      <c r="C245" s="199"/>
      <c r="D245" s="191" t="s">
        <v>164</v>
      </c>
      <c r="E245" s="200" t="s">
        <v>19</v>
      </c>
      <c r="F245" s="201" t="s">
        <v>871</v>
      </c>
      <c r="G245" s="199"/>
      <c r="H245" s="202">
        <v>106.69</v>
      </c>
      <c r="I245" s="203"/>
      <c r="J245" s="199"/>
      <c r="K245" s="199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164</v>
      </c>
      <c r="AU245" s="208" t="s">
        <v>84</v>
      </c>
      <c r="AV245" s="12" t="s">
        <v>84</v>
      </c>
      <c r="AW245" s="12" t="s">
        <v>35</v>
      </c>
      <c r="AX245" s="12" t="s">
        <v>73</v>
      </c>
      <c r="AY245" s="208" t="s">
        <v>152</v>
      </c>
    </row>
    <row r="246" spans="1:65" s="13" customFormat="1" ht="11.25" x14ac:dyDescent="0.2">
      <c r="B246" s="219"/>
      <c r="C246" s="220"/>
      <c r="D246" s="191" t="s">
        <v>164</v>
      </c>
      <c r="E246" s="221" t="s">
        <v>19</v>
      </c>
      <c r="F246" s="222" t="s">
        <v>321</v>
      </c>
      <c r="G246" s="220"/>
      <c r="H246" s="223">
        <v>106.69</v>
      </c>
      <c r="I246" s="224"/>
      <c r="J246" s="220"/>
      <c r="K246" s="220"/>
      <c r="L246" s="225"/>
      <c r="M246" s="234"/>
      <c r="N246" s="235"/>
      <c r="O246" s="235"/>
      <c r="P246" s="235"/>
      <c r="Q246" s="235"/>
      <c r="R246" s="235"/>
      <c r="S246" s="235"/>
      <c r="T246" s="236"/>
      <c r="AT246" s="229" t="s">
        <v>164</v>
      </c>
      <c r="AU246" s="229" t="s">
        <v>84</v>
      </c>
      <c r="AV246" s="13" t="s">
        <v>91</v>
      </c>
      <c r="AW246" s="13" t="s">
        <v>35</v>
      </c>
      <c r="AX246" s="13" t="s">
        <v>77</v>
      </c>
      <c r="AY246" s="229" t="s">
        <v>152</v>
      </c>
    </row>
    <row r="247" spans="1:65" s="1" customFormat="1" ht="6.95" customHeight="1" x14ac:dyDescent="0.2">
      <c r="A247" s="34"/>
      <c r="B247" s="47"/>
      <c r="C247" s="48"/>
      <c r="D247" s="48"/>
      <c r="E247" s="48"/>
      <c r="F247" s="48"/>
      <c r="G247" s="48"/>
      <c r="H247" s="48"/>
      <c r="I247" s="48"/>
      <c r="J247" s="48"/>
      <c r="K247" s="48"/>
      <c r="L247" s="39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sheetProtection password="CC35" sheet="1" objects="1" scenarios="1" formatColumns="0" formatRows="0" autoFilter="0"/>
  <autoFilter ref="C97:K246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106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872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873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ROUND(J95, 2)</f>
        <v>114489.5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ROUND((SUM(BE95:BE191)),  2)</f>
        <v>0</v>
      </c>
      <c r="G35" s="34"/>
      <c r="H35" s="34"/>
      <c r="I35" s="124">
        <v>0.21</v>
      </c>
      <c r="J35" s="123">
        <f>ROUND(((SUM(BE95:BE191))*I35),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ROUND((SUM(BF95:BF191)),  2)</f>
        <v>114489.5</v>
      </c>
      <c r="G36" s="34"/>
      <c r="H36" s="34"/>
      <c r="I36" s="124">
        <v>0.15</v>
      </c>
      <c r="J36" s="123">
        <f>ROUND(((SUM(BF95:BF191))*I36),  2)</f>
        <v>17173.43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ROUND((SUM(BG95:BG191)),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ROUND((SUM(BH95:BH191)),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ROUND((SUM(BI95:BI191)),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131662.93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872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1 - 1NP-položky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>Ostrava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J95</f>
        <v>114489.5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874</v>
      </c>
      <c r="E64" s="143"/>
      <c r="F64" s="143"/>
      <c r="G64" s="143"/>
      <c r="H64" s="143"/>
      <c r="I64" s="143"/>
      <c r="J64" s="144">
        <f>J96</f>
        <v>0</v>
      </c>
      <c r="K64" s="141"/>
      <c r="L64" s="145"/>
    </row>
    <row r="65" spans="1:31" s="8" customFormat="1" ht="24.95" customHeight="1" x14ac:dyDescent="0.2">
      <c r="B65" s="140"/>
      <c r="C65" s="141"/>
      <c r="D65" s="142" t="s">
        <v>875</v>
      </c>
      <c r="E65" s="143"/>
      <c r="F65" s="143"/>
      <c r="G65" s="143"/>
      <c r="H65" s="143"/>
      <c r="I65" s="143"/>
      <c r="J65" s="144">
        <f>J97</f>
        <v>51018.479999999996</v>
      </c>
      <c r="K65" s="141"/>
      <c r="L65" s="145"/>
    </row>
    <row r="66" spans="1:31" s="8" customFormat="1" ht="24.95" customHeight="1" x14ac:dyDescent="0.2">
      <c r="B66" s="140"/>
      <c r="C66" s="141"/>
      <c r="D66" s="142" t="s">
        <v>876</v>
      </c>
      <c r="E66" s="143"/>
      <c r="F66" s="143"/>
      <c r="G66" s="143"/>
      <c r="H66" s="143"/>
      <c r="I66" s="143"/>
      <c r="J66" s="144">
        <f>J126</f>
        <v>10732.1</v>
      </c>
      <c r="K66" s="141"/>
      <c r="L66" s="145"/>
    </row>
    <row r="67" spans="1:31" s="8" customFormat="1" ht="24.95" customHeight="1" x14ac:dyDescent="0.2">
      <c r="B67" s="140"/>
      <c r="C67" s="141"/>
      <c r="D67" s="142" t="s">
        <v>877</v>
      </c>
      <c r="E67" s="143"/>
      <c r="F67" s="143"/>
      <c r="G67" s="143"/>
      <c r="H67" s="143"/>
      <c r="I67" s="143"/>
      <c r="J67" s="144">
        <f>J139</f>
        <v>0</v>
      </c>
      <c r="K67" s="141"/>
      <c r="L67" s="145"/>
    </row>
    <row r="68" spans="1:31" s="8" customFormat="1" ht="24.95" customHeight="1" x14ac:dyDescent="0.2">
      <c r="B68" s="140"/>
      <c r="C68" s="141"/>
      <c r="D68" s="142" t="s">
        <v>875</v>
      </c>
      <c r="E68" s="143"/>
      <c r="F68" s="143"/>
      <c r="G68" s="143"/>
      <c r="H68" s="143"/>
      <c r="I68" s="143"/>
      <c r="J68" s="144">
        <f>J140</f>
        <v>12996.519999999999</v>
      </c>
      <c r="K68" s="141"/>
      <c r="L68" s="145"/>
    </row>
    <row r="69" spans="1:31" s="8" customFormat="1" ht="24.95" customHeight="1" x14ac:dyDescent="0.2">
      <c r="B69" s="140"/>
      <c r="C69" s="141"/>
      <c r="D69" s="142" t="s">
        <v>876</v>
      </c>
      <c r="E69" s="143"/>
      <c r="F69" s="143"/>
      <c r="G69" s="143"/>
      <c r="H69" s="143"/>
      <c r="I69" s="143"/>
      <c r="J69" s="144">
        <f>J165</f>
        <v>4625.6000000000004</v>
      </c>
      <c r="K69" s="141"/>
      <c r="L69" s="145"/>
    </row>
    <row r="70" spans="1:31" s="8" customFormat="1" ht="24.95" customHeight="1" x14ac:dyDescent="0.2">
      <c r="B70" s="140"/>
      <c r="C70" s="141"/>
      <c r="D70" s="142" t="s">
        <v>878</v>
      </c>
      <c r="E70" s="143"/>
      <c r="F70" s="143"/>
      <c r="G70" s="143"/>
      <c r="H70" s="143"/>
      <c r="I70" s="143"/>
      <c r="J70" s="144">
        <f>J172</f>
        <v>660.8</v>
      </c>
      <c r="K70" s="141"/>
      <c r="L70" s="145"/>
    </row>
    <row r="71" spans="1:31" s="8" customFormat="1" ht="24.95" customHeight="1" x14ac:dyDescent="0.2">
      <c r="B71" s="140"/>
      <c r="C71" s="141"/>
      <c r="D71" s="142" t="s">
        <v>879</v>
      </c>
      <c r="E71" s="143"/>
      <c r="F71" s="143"/>
      <c r="G71" s="143"/>
      <c r="H71" s="143"/>
      <c r="I71" s="143"/>
      <c r="J71" s="144">
        <f>J175</f>
        <v>1416</v>
      </c>
      <c r="K71" s="141"/>
      <c r="L71" s="145"/>
    </row>
    <row r="72" spans="1:31" s="8" customFormat="1" ht="24.95" customHeight="1" x14ac:dyDescent="0.2">
      <c r="B72" s="140"/>
      <c r="C72" s="141"/>
      <c r="D72" s="142" t="s">
        <v>129</v>
      </c>
      <c r="E72" s="143"/>
      <c r="F72" s="143"/>
      <c r="G72" s="143"/>
      <c r="H72" s="143"/>
      <c r="I72" s="143"/>
      <c r="J72" s="144">
        <f>J180</f>
        <v>0</v>
      </c>
      <c r="K72" s="141"/>
      <c r="L72" s="145"/>
    </row>
    <row r="73" spans="1:31" s="8" customFormat="1" ht="24.95" customHeight="1" x14ac:dyDescent="0.2">
      <c r="B73" s="140"/>
      <c r="C73" s="141"/>
      <c r="D73" s="142" t="s">
        <v>134</v>
      </c>
      <c r="E73" s="143"/>
      <c r="F73" s="143"/>
      <c r="G73" s="143"/>
      <c r="H73" s="143"/>
      <c r="I73" s="143"/>
      <c r="J73" s="144">
        <f>J181</f>
        <v>33040</v>
      </c>
      <c r="K73" s="141"/>
      <c r="L73" s="145"/>
    </row>
    <row r="74" spans="1:31" s="1" customFormat="1" ht="21.75" customHeight="1" x14ac:dyDescent="0.2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13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6.95" customHeight="1" x14ac:dyDescent="0.2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11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1" customFormat="1" ht="6.95" customHeight="1" x14ac:dyDescent="0.2">
      <c r="A79" s="34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24.95" customHeight="1" x14ac:dyDescent="0.2">
      <c r="A80" s="34"/>
      <c r="B80" s="35"/>
      <c r="C80" s="23" t="s">
        <v>137</v>
      </c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1" customFormat="1" ht="6.95" customHeight="1" x14ac:dyDescent="0.2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 x14ac:dyDescent="0.2">
      <c r="A82" s="34"/>
      <c r="B82" s="35"/>
      <c r="C82" s="29" t="s">
        <v>16</v>
      </c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6.5" customHeight="1" x14ac:dyDescent="0.2">
      <c r="A83" s="34"/>
      <c r="B83" s="35"/>
      <c r="C83" s="36"/>
      <c r="D83" s="36"/>
      <c r="E83" s="379" t="str">
        <f>E7</f>
        <v>Čtyřlístek- udržovací práce DBS</v>
      </c>
      <c r="F83" s="380"/>
      <c r="G83" s="380"/>
      <c r="H83" s="380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ht="12" customHeight="1" x14ac:dyDescent="0.2">
      <c r="B84" s="21"/>
      <c r="C84" s="29" t="s">
        <v>116</v>
      </c>
      <c r="D84" s="22"/>
      <c r="E84" s="22"/>
      <c r="F84" s="22"/>
      <c r="G84" s="22"/>
      <c r="H84" s="22"/>
      <c r="I84" s="22"/>
      <c r="J84" s="22"/>
      <c r="K84" s="22"/>
      <c r="L84" s="20"/>
    </row>
    <row r="85" spans="1:63" s="1" customFormat="1" ht="16.5" customHeight="1" x14ac:dyDescent="0.2">
      <c r="A85" s="34"/>
      <c r="B85" s="35"/>
      <c r="C85" s="36"/>
      <c r="D85" s="36"/>
      <c r="E85" s="379" t="s">
        <v>872</v>
      </c>
      <c r="F85" s="381"/>
      <c r="G85" s="381"/>
      <c r="H85" s="381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1" customFormat="1" ht="12" customHeight="1" x14ac:dyDescent="0.2">
      <c r="A86" s="34"/>
      <c r="B86" s="35"/>
      <c r="C86" s="29" t="s">
        <v>118</v>
      </c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1" customFormat="1" ht="16.5" customHeight="1" x14ac:dyDescent="0.2">
      <c r="A87" s="34"/>
      <c r="B87" s="35"/>
      <c r="C87" s="36"/>
      <c r="D87" s="36"/>
      <c r="E87" s="349" t="str">
        <f>E11</f>
        <v>1 - 1NP-položky</v>
      </c>
      <c r="F87" s="381"/>
      <c r="G87" s="381"/>
      <c r="H87" s="381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1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1" customFormat="1" ht="12" customHeight="1" x14ac:dyDescent="0.2">
      <c r="A89" s="34"/>
      <c r="B89" s="35"/>
      <c r="C89" s="29" t="s">
        <v>21</v>
      </c>
      <c r="D89" s="36"/>
      <c r="E89" s="36"/>
      <c r="F89" s="27" t="str">
        <f>F14</f>
        <v>Ostrava</v>
      </c>
      <c r="G89" s="36"/>
      <c r="H89" s="36"/>
      <c r="I89" s="29" t="s">
        <v>23</v>
      </c>
      <c r="J89" s="59" t="str">
        <f>IF(J14="","",J14)</f>
        <v>19. 11. 2021</v>
      </c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1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1" customFormat="1" ht="15.2" customHeight="1" x14ac:dyDescent="0.2">
      <c r="A91" s="34"/>
      <c r="B91" s="35"/>
      <c r="C91" s="29" t="s">
        <v>25</v>
      </c>
      <c r="D91" s="36"/>
      <c r="E91" s="36"/>
      <c r="F91" s="27" t="str">
        <f>E17</f>
        <v>Čtyřlístek</v>
      </c>
      <c r="G91" s="36"/>
      <c r="H91" s="36"/>
      <c r="I91" s="29" t="s">
        <v>33</v>
      </c>
      <c r="J91" s="32" t="str">
        <f>E23</f>
        <v xml:space="preserve"> </v>
      </c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1" customFormat="1" ht="15.2" customHeight="1" x14ac:dyDescent="0.2">
      <c r="A92" s="34"/>
      <c r="B92" s="35"/>
      <c r="C92" s="29" t="s">
        <v>31</v>
      </c>
      <c r="D92" s="36"/>
      <c r="E92" s="36"/>
      <c r="F92" s="27" t="str">
        <f>IF(E20="","",E20)</f>
        <v>Vyplň údaj</v>
      </c>
      <c r="G92" s="36"/>
      <c r="H92" s="36"/>
      <c r="I92" s="29" t="s">
        <v>36</v>
      </c>
      <c r="J92" s="32" t="str">
        <f>E26</f>
        <v xml:space="preserve"> </v>
      </c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0" customFormat="1" ht="29.25" customHeight="1" x14ac:dyDescent="0.2">
      <c r="A94" s="151"/>
      <c r="B94" s="152"/>
      <c r="C94" s="153" t="s">
        <v>138</v>
      </c>
      <c r="D94" s="154" t="s">
        <v>58</v>
      </c>
      <c r="E94" s="154" t="s">
        <v>54</v>
      </c>
      <c r="F94" s="154" t="s">
        <v>55</v>
      </c>
      <c r="G94" s="154" t="s">
        <v>139</v>
      </c>
      <c r="H94" s="154" t="s">
        <v>140</v>
      </c>
      <c r="I94" s="154" t="s">
        <v>141</v>
      </c>
      <c r="J94" s="154" t="s">
        <v>122</v>
      </c>
      <c r="K94" s="155" t="s">
        <v>142</v>
      </c>
      <c r="L94" s="156"/>
      <c r="M94" s="68" t="s">
        <v>19</v>
      </c>
      <c r="N94" s="69" t="s">
        <v>43</v>
      </c>
      <c r="O94" s="69" t="s">
        <v>143</v>
      </c>
      <c r="P94" s="69" t="s">
        <v>144</v>
      </c>
      <c r="Q94" s="69" t="s">
        <v>145</v>
      </c>
      <c r="R94" s="69" t="s">
        <v>146</v>
      </c>
      <c r="S94" s="69" t="s">
        <v>147</v>
      </c>
      <c r="T94" s="70" t="s">
        <v>148</v>
      </c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</row>
    <row r="95" spans="1:63" s="1" customFormat="1" ht="22.9" customHeight="1" x14ac:dyDescent="0.25">
      <c r="A95" s="34"/>
      <c r="B95" s="35"/>
      <c r="C95" s="75" t="s">
        <v>149</v>
      </c>
      <c r="D95" s="36"/>
      <c r="E95" s="36"/>
      <c r="F95" s="36"/>
      <c r="G95" s="36"/>
      <c r="H95" s="36"/>
      <c r="I95" s="36"/>
      <c r="J95" s="157">
        <f>BK95</f>
        <v>114489.5</v>
      </c>
      <c r="K95" s="36"/>
      <c r="L95" s="39"/>
      <c r="M95" s="71"/>
      <c r="N95" s="158"/>
      <c r="O95" s="72"/>
      <c r="P95" s="159">
        <f>P96+P97+P126+P139+P140+P165+P172+P175+P180+P181</f>
        <v>0</v>
      </c>
      <c r="Q95" s="72"/>
      <c r="R95" s="159">
        <f>R96+R97+R126+R139+R140+R165+R172+R175+R180+R181</f>
        <v>0</v>
      </c>
      <c r="S95" s="72"/>
      <c r="T95" s="160">
        <f>T96+T97+T126+T139+T140+T165+T172+T175+T180+T181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72</v>
      </c>
      <c r="AU95" s="17" t="s">
        <v>123</v>
      </c>
      <c r="BK95" s="161">
        <f>BK96+BK97+BK126+BK139+BK140+BK165+BK172+BK175+BK180+BK181</f>
        <v>114489.5</v>
      </c>
    </row>
    <row r="96" spans="1:63" s="11" customFormat="1" ht="25.9" customHeight="1" x14ac:dyDescent="0.2">
      <c r="B96" s="162"/>
      <c r="C96" s="163"/>
      <c r="D96" s="164" t="s">
        <v>72</v>
      </c>
      <c r="E96" s="165" t="s">
        <v>880</v>
      </c>
      <c r="F96" s="165" t="s">
        <v>881</v>
      </c>
      <c r="G96" s="163"/>
      <c r="H96" s="163"/>
      <c r="I96" s="166"/>
      <c r="J96" s="167">
        <f>BK96</f>
        <v>0</v>
      </c>
      <c r="K96" s="163"/>
      <c r="L96" s="168"/>
      <c r="M96" s="169"/>
      <c r="N96" s="170"/>
      <c r="O96" s="170"/>
      <c r="P96" s="171">
        <v>0</v>
      </c>
      <c r="Q96" s="170"/>
      <c r="R96" s="171">
        <v>0</v>
      </c>
      <c r="S96" s="170"/>
      <c r="T96" s="172">
        <v>0</v>
      </c>
      <c r="AR96" s="173" t="s">
        <v>77</v>
      </c>
      <c r="AT96" s="174" t="s">
        <v>72</v>
      </c>
      <c r="AU96" s="174" t="s">
        <v>73</v>
      </c>
      <c r="AY96" s="173" t="s">
        <v>152</v>
      </c>
      <c r="BK96" s="175">
        <v>0</v>
      </c>
    </row>
    <row r="97" spans="1:65" s="11" customFormat="1" ht="25.9" customHeight="1" x14ac:dyDescent="0.2">
      <c r="B97" s="162"/>
      <c r="C97" s="163"/>
      <c r="D97" s="164" t="s">
        <v>72</v>
      </c>
      <c r="E97" s="165" t="s">
        <v>882</v>
      </c>
      <c r="F97" s="165" t="s">
        <v>883</v>
      </c>
      <c r="G97" s="163"/>
      <c r="H97" s="163"/>
      <c r="I97" s="166"/>
      <c r="J97" s="167">
        <f>BK97</f>
        <v>51018.479999999996</v>
      </c>
      <c r="K97" s="163"/>
      <c r="L97" s="168"/>
      <c r="M97" s="169"/>
      <c r="N97" s="170"/>
      <c r="O97" s="170"/>
      <c r="P97" s="171">
        <f>SUM(P98:P125)</f>
        <v>0</v>
      </c>
      <c r="Q97" s="170"/>
      <c r="R97" s="171">
        <f>SUM(R98:R125)</f>
        <v>0</v>
      </c>
      <c r="S97" s="170"/>
      <c r="T97" s="172">
        <f>SUM(T98:T125)</f>
        <v>0</v>
      </c>
      <c r="AR97" s="173" t="s">
        <v>77</v>
      </c>
      <c r="AT97" s="174" t="s">
        <v>72</v>
      </c>
      <c r="AU97" s="174" t="s">
        <v>73</v>
      </c>
      <c r="AY97" s="173" t="s">
        <v>152</v>
      </c>
      <c r="BK97" s="175">
        <f>SUM(BK98:BK125)</f>
        <v>51018.479999999996</v>
      </c>
    </row>
    <row r="98" spans="1:65" s="1" customFormat="1" ht="16.5" customHeight="1" x14ac:dyDescent="0.2">
      <c r="A98" s="34"/>
      <c r="B98" s="35"/>
      <c r="C98" s="178" t="s">
        <v>77</v>
      </c>
      <c r="D98" s="178" t="s">
        <v>154</v>
      </c>
      <c r="E98" s="179" t="s">
        <v>884</v>
      </c>
      <c r="F98" s="180" t="s">
        <v>885</v>
      </c>
      <c r="G98" s="181" t="s">
        <v>742</v>
      </c>
      <c r="H98" s="182">
        <v>60</v>
      </c>
      <c r="I98" s="183">
        <v>342.2</v>
      </c>
      <c r="J98" s="184">
        <f>ROUND(I98*H98,2)</f>
        <v>20532</v>
      </c>
      <c r="K98" s="180" t="s">
        <v>19</v>
      </c>
      <c r="L98" s="39"/>
      <c r="M98" s="185" t="s">
        <v>19</v>
      </c>
      <c r="N98" s="186" t="s">
        <v>45</v>
      </c>
      <c r="O98" s="64"/>
      <c r="P98" s="187">
        <f>O98*H98</f>
        <v>0</v>
      </c>
      <c r="Q98" s="187">
        <v>0</v>
      </c>
      <c r="R98" s="187">
        <f>Q98*H98</f>
        <v>0</v>
      </c>
      <c r="S98" s="187">
        <v>0</v>
      </c>
      <c r="T98" s="18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9" t="s">
        <v>91</v>
      </c>
      <c r="AT98" s="189" t="s">
        <v>154</v>
      </c>
      <c r="AU98" s="189" t="s">
        <v>77</v>
      </c>
      <c r="AY98" s="17" t="s">
        <v>152</v>
      </c>
      <c r="BE98" s="190">
        <f>IF(N98="základní",J98,0)</f>
        <v>0</v>
      </c>
      <c r="BF98" s="190">
        <f>IF(N98="snížená",J98,0)</f>
        <v>20532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7" t="s">
        <v>84</v>
      </c>
      <c r="BK98" s="190">
        <f>ROUND(I98*H98,2)</f>
        <v>20532</v>
      </c>
      <c r="BL98" s="17" t="s">
        <v>91</v>
      </c>
      <c r="BM98" s="189" t="s">
        <v>84</v>
      </c>
    </row>
    <row r="99" spans="1:65" s="1" customFormat="1" ht="11.25" x14ac:dyDescent="0.2">
      <c r="A99" s="34"/>
      <c r="B99" s="35"/>
      <c r="C99" s="36"/>
      <c r="D99" s="191" t="s">
        <v>160</v>
      </c>
      <c r="E99" s="36"/>
      <c r="F99" s="192" t="s">
        <v>885</v>
      </c>
      <c r="G99" s="36"/>
      <c r="H99" s="36"/>
      <c r="I99" s="193"/>
      <c r="J99" s="36"/>
      <c r="K99" s="36"/>
      <c r="L99" s="39"/>
      <c r="M99" s="194"/>
      <c r="N99" s="19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160</v>
      </c>
      <c r="AU99" s="17" t="s">
        <v>77</v>
      </c>
    </row>
    <row r="100" spans="1:65" s="1" customFormat="1" ht="16.5" customHeight="1" x14ac:dyDescent="0.2">
      <c r="A100" s="34"/>
      <c r="B100" s="35"/>
      <c r="C100" s="178" t="s">
        <v>84</v>
      </c>
      <c r="D100" s="178" t="s">
        <v>154</v>
      </c>
      <c r="E100" s="179" t="s">
        <v>886</v>
      </c>
      <c r="F100" s="180" t="s">
        <v>887</v>
      </c>
      <c r="G100" s="181" t="s">
        <v>742</v>
      </c>
      <c r="H100" s="182">
        <v>20</v>
      </c>
      <c r="I100" s="183">
        <v>451.94</v>
      </c>
      <c r="J100" s="184">
        <f>ROUND(I100*H100,2)</f>
        <v>9038.7999999999993</v>
      </c>
      <c r="K100" s="180" t="s">
        <v>19</v>
      </c>
      <c r="L100" s="39"/>
      <c r="M100" s="185" t="s">
        <v>19</v>
      </c>
      <c r="N100" s="186" t="s">
        <v>45</v>
      </c>
      <c r="O100" s="64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91</v>
      </c>
      <c r="AT100" s="189" t="s">
        <v>154</v>
      </c>
      <c r="AU100" s="189" t="s">
        <v>77</v>
      </c>
      <c r="AY100" s="17" t="s">
        <v>152</v>
      </c>
      <c r="BE100" s="190">
        <f>IF(N100="základní",J100,0)</f>
        <v>0</v>
      </c>
      <c r="BF100" s="190">
        <f>IF(N100="snížená",J100,0)</f>
        <v>9038.7999999999993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7" t="s">
        <v>84</v>
      </c>
      <c r="BK100" s="190">
        <f>ROUND(I100*H100,2)</f>
        <v>9038.7999999999993</v>
      </c>
      <c r="BL100" s="17" t="s">
        <v>91</v>
      </c>
      <c r="BM100" s="189" t="s">
        <v>91</v>
      </c>
    </row>
    <row r="101" spans="1:65" s="1" customFormat="1" ht="11.25" x14ac:dyDescent="0.2">
      <c r="A101" s="34"/>
      <c r="B101" s="35"/>
      <c r="C101" s="36"/>
      <c r="D101" s="191" t="s">
        <v>160</v>
      </c>
      <c r="E101" s="36"/>
      <c r="F101" s="192" t="s">
        <v>887</v>
      </c>
      <c r="G101" s="36"/>
      <c r="H101" s="36"/>
      <c r="I101" s="193"/>
      <c r="J101" s="36"/>
      <c r="K101" s="36"/>
      <c r="L101" s="39"/>
      <c r="M101" s="194"/>
      <c r="N101" s="19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160</v>
      </c>
      <c r="AU101" s="17" t="s">
        <v>77</v>
      </c>
    </row>
    <row r="102" spans="1:65" s="1" customFormat="1" ht="16.5" customHeight="1" x14ac:dyDescent="0.2">
      <c r="A102" s="34"/>
      <c r="B102" s="35"/>
      <c r="C102" s="178" t="s">
        <v>88</v>
      </c>
      <c r="D102" s="178" t="s">
        <v>154</v>
      </c>
      <c r="E102" s="179" t="s">
        <v>888</v>
      </c>
      <c r="F102" s="180" t="s">
        <v>889</v>
      </c>
      <c r="G102" s="181" t="s">
        <v>742</v>
      </c>
      <c r="H102" s="182">
        <v>4</v>
      </c>
      <c r="I102" s="183">
        <v>116.82</v>
      </c>
      <c r="J102" s="184">
        <f>ROUND(I102*H102,2)</f>
        <v>467.28</v>
      </c>
      <c r="K102" s="180" t="s">
        <v>19</v>
      </c>
      <c r="L102" s="39"/>
      <c r="M102" s="185" t="s">
        <v>19</v>
      </c>
      <c r="N102" s="186" t="s">
        <v>45</v>
      </c>
      <c r="O102" s="64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9" t="s">
        <v>91</v>
      </c>
      <c r="AT102" s="189" t="s">
        <v>154</v>
      </c>
      <c r="AU102" s="189" t="s">
        <v>77</v>
      </c>
      <c r="AY102" s="17" t="s">
        <v>152</v>
      </c>
      <c r="BE102" s="190">
        <f>IF(N102="základní",J102,0)</f>
        <v>0</v>
      </c>
      <c r="BF102" s="190">
        <f>IF(N102="snížená",J102,0)</f>
        <v>467.28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7" t="s">
        <v>84</v>
      </c>
      <c r="BK102" s="190">
        <f>ROUND(I102*H102,2)</f>
        <v>467.28</v>
      </c>
      <c r="BL102" s="17" t="s">
        <v>91</v>
      </c>
      <c r="BM102" s="189" t="s">
        <v>97</v>
      </c>
    </row>
    <row r="103" spans="1:65" s="1" customFormat="1" ht="11.25" x14ac:dyDescent="0.2">
      <c r="A103" s="34"/>
      <c r="B103" s="35"/>
      <c r="C103" s="36"/>
      <c r="D103" s="191" t="s">
        <v>160</v>
      </c>
      <c r="E103" s="36"/>
      <c r="F103" s="192" t="s">
        <v>890</v>
      </c>
      <c r="G103" s="36"/>
      <c r="H103" s="36"/>
      <c r="I103" s="193"/>
      <c r="J103" s="36"/>
      <c r="K103" s="36"/>
      <c r="L103" s="39"/>
      <c r="M103" s="194"/>
      <c r="N103" s="19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160</v>
      </c>
      <c r="AU103" s="17" t="s">
        <v>77</v>
      </c>
    </row>
    <row r="104" spans="1:65" s="1" customFormat="1" ht="16.5" customHeight="1" x14ac:dyDescent="0.2">
      <c r="A104" s="34"/>
      <c r="B104" s="35"/>
      <c r="C104" s="178" t="s">
        <v>91</v>
      </c>
      <c r="D104" s="178" t="s">
        <v>154</v>
      </c>
      <c r="E104" s="179" t="s">
        <v>891</v>
      </c>
      <c r="F104" s="180" t="s">
        <v>892</v>
      </c>
      <c r="G104" s="181" t="s">
        <v>742</v>
      </c>
      <c r="H104" s="182">
        <v>80</v>
      </c>
      <c r="I104" s="183">
        <v>37.76</v>
      </c>
      <c r="J104" s="184">
        <f>ROUND(I104*H104,2)</f>
        <v>3020.8</v>
      </c>
      <c r="K104" s="180" t="s">
        <v>19</v>
      </c>
      <c r="L104" s="39"/>
      <c r="M104" s="185" t="s">
        <v>19</v>
      </c>
      <c r="N104" s="186" t="s">
        <v>45</v>
      </c>
      <c r="O104" s="64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91</v>
      </c>
      <c r="AT104" s="189" t="s">
        <v>154</v>
      </c>
      <c r="AU104" s="189" t="s">
        <v>77</v>
      </c>
      <c r="AY104" s="17" t="s">
        <v>152</v>
      </c>
      <c r="BE104" s="190">
        <f>IF(N104="základní",J104,0)</f>
        <v>0</v>
      </c>
      <c r="BF104" s="190">
        <f>IF(N104="snížená",J104,0)</f>
        <v>3020.8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7" t="s">
        <v>84</v>
      </c>
      <c r="BK104" s="190">
        <f>ROUND(I104*H104,2)</f>
        <v>3020.8</v>
      </c>
      <c r="BL104" s="17" t="s">
        <v>91</v>
      </c>
      <c r="BM104" s="189" t="s">
        <v>624</v>
      </c>
    </row>
    <row r="105" spans="1:65" s="1" customFormat="1" ht="11.25" x14ac:dyDescent="0.2">
      <c r="A105" s="34"/>
      <c r="B105" s="35"/>
      <c r="C105" s="36"/>
      <c r="D105" s="191" t="s">
        <v>160</v>
      </c>
      <c r="E105" s="36"/>
      <c r="F105" s="192" t="s">
        <v>893</v>
      </c>
      <c r="G105" s="36"/>
      <c r="H105" s="36"/>
      <c r="I105" s="193"/>
      <c r="J105" s="36"/>
      <c r="K105" s="36"/>
      <c r="L105" s="39"/>
      <c r="M105" s="194"/>
      <c r="N105" s="19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160</v>
      </c>
      <c r="AU105" s="17" t="s">
        <v>77</v>
      </c>
    </row>
    <row r="106" spans="1:65" s="1" customFormat="1" ht="16.5" customHeight="1" x14ac:dyDescent="0.2">
      <c r="A106" s="34"/>
      <c r="B106" s="35"/>
      <c r="C106" s="178" t="s">
        <v>94</v>
      </c>
      <c r="D106" s="178" t="s">
        <v>154</v>
      </c>
      <c r="E106" s="179" t="s">
        <v>894</v>
      </c>
      <c r="F106" s="180" t="s">
        <v>895</v>
      </c>
      <c r="G106" s="181" t="s">
        <v>742</v>
      </c>
      <c r="H106" s="182">
        <v>50</v>
      </c>
      <c r="I106" s="183">
        <v>28.32</v>
      </c>
      <c r="J106" s="184">
        <f>ROUND(I106*H106,2)</f>
        <v>1416</v>
      </c>
      <c r="K106" s="180" t="s">
        <v>19</v>
      </c>
      <c r="L106" s="39"/>
      <c r="M106" s="185" t="s">
        <v>19</v>
      </c>
      <c r="N106" s="186" t="s">
        <v>45</v>
      </c>
      <c r="O106" s="64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9" t="s">
        <v>91</v>
      </c>
      <c r="AT106" s="189" t="s">
        <v>154</v>
      </c>
      <c r="AU106" s="189" t="s">
        <v>77</v>
      </c>
      <c r="AY106" s="17" t="s">
        <v>152</v>
      </c>
      <c r="BE106" s="190">
        <f>IF(N106="základní",J106,0)</f>
        <v>0</v>
      </c>
      <c r="BF106" s="190">
        <f>IF(N106="snížená",J106,0)</f>
        <v>1416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7" t="s">
        <v>84</v>
      </c>
      <c r="BK106" s="190">
        <f>ROUND(I106*H106,2)</f>
        <v>1416</v>
      </c>
      <c r="BL106" s="17" t="s">
        <v>91</v>
      </c>
      <c r="BM106" s="189" t="s">
        <v>203</v>
      </c>
    </row>
    <row r="107" spans="1:65" s="1" customFormat="1" ht="11.25" x14ac:dyDescent="0.2">
      <c r="A107" s="34"/>
      <c r="B107" s="35"/>
      <c r="C107" s="36"/>
      <c r="D107" s="191" t="s">
        <v>160</v>
      </c>
      <c r="E107" s="36"/>
      <c r="F107" s="192" t="s">
        <v>896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160</v>
      </c>
      <c r="AU107" s="17" t="s">
        <v>77</v>
      </c>
    </row>
    <row r="108" spans="1:65" s="1" customFormat="1" ht="16.5" customHeight="1" x14ac:dyDescent="0.2">
      <c r="A108" s="34"/>
      <c r="B108" s="35"/>
      <c r="C108" s="178" t="s">
        <v>97</v>
      </c>
      <c r="D108" s="178" t="s">
        <v>154</v>
      </c>
      <c r="E108" s="179" t="s">
        <v>897</v>
      </c>
      <c r="F108" s="180" t="s">
        <v>898</v>
      </c>
      <c r="G108" s="181" t="s">
        <v>742</v>
      </c>
      <c r="H108" s="182">
        <v>10</v>
      </c>
      <c r="I108" s="183">
        <v>17.7</v>
      </c>
      <c r="J108" s="184">
        <f>ROUND(I108*H108,2)</f>
        <v>177</v>
      </c>
      <c r="K108" s="180" t="s">
        <v>19</v>
      </c>
      <c r="L108" s="39"/>
      <c r="M108" s="185" t="s">
        <v>19</v>
      </c>
      <c r="N108" s="186" t="s">
        <v>45</v>
      </c>
      <c r="O108" s="64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91</v>
      </c>
      <c r="AT108" s="189" t="s">
        <v>154</v>
      </c>
      <c r="AU108" s="189" t="s">
        <v>77</v>
      </c>
      <c r="AY108" s="17" t="s">
        <v>152</v>
      </c>
      <c r="BE108" s="190">
        <f>IF(N108="základní",J108,0)</f>
        <v>0</v>
      </c>
      <c r="BF108" s="190">
        <f>IF(N108="snížená",J108,0)</f>
        <v>177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7" t="s">
        <v>84</v>
      </c>
      <c r="BK108" s="190">
        <f>ROUND(I108*H108,2)</f>
        <v>177</v>
      </c>
      <c r="BL108" s="17" t="s">
        <v>91</v>
      </c>
      <c r="BM108" s="189" t="s">
        <v>216</v>
      </c>
    </row>
    <row r="109" spans="1:65" s="1" customFormat="1" ht="11.25" x14ac:dyDescent="0.2">
      <c r="A109" s="34"/>
      <c r="B109" s="35"/>
      <c r="C109" s="36"/>
      <c r="D109" s="191" t="s">
        <v>160</v>
      </c>
      <c r="E109" s="36"/>
      <c r="F109" s="192" t="s">
        <v>898</v>
      </c>
      <c r="G109" s="36"/>
      <c r="H109" s="36"/>
      <c r="I109" s="193"/>
      <c r="J109" s="36"/>
      <c r="K109" s="36"/>
      <c r="L109" s="39"/>
      <c r="M109" s="194"/>
      <c r="N109" s="19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160</v>
      </c>
      <c r="AU109" s="17" t="s">
        <v>77</v>
      </c>
    </row>
    <row r="110" spans="1:65" s="1" customFormat="1" ht="16.5" customHeight="1" x14ac:dyDescent="0.2">
      <c r="A110" s="34"/>
      <c r="B110" s="35"/>
      <c r="C110" s="178" t="s">
        <v>100</v>
      </c>
      <c r="D110" s="178" t="s">
        <v>154</v>
      </c>
      <c r="E110" s="179" t="s">
        <v>899</v>
      </c>
      <c r="F110" s="180" t="s">
        <v>900</v>
      </c>
      <c r="G110" s="181" t="s">
        <v>281</v>
      </c>
      <c r="H110" s="182">
        <v>24</v>
      </c>
      <c r="I110" s="183">
        <v>21.24</v>
      </c>
      <c r="J110" s="184">
        <f>ROUND(I110*H110,2)</f>
        <v>509.76</v>
      </c>
      <c r="K110" s="180" t="s">
        <v>19</v>
      </c>
      <c r="L110" s="39"/>
      <c r="M110" s="185" t="s">
        <v>19</v>
      </c>
      <c r="N110" s="186" t="s">
        <v>45</v>
      </c>
      <c r="O110" s="64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9" t="s">
        <v>91</v>
      </c>
      <c r="AT110" s="189" t="s">
        <v>154</v>
      </c>
      <c r="AU110" s="189" t="s">
        <v>77</v>
      </c>
      <c r="AY110" s="17" t="s">
        <v>152</v>
      </c>
      <c r="BE110" s="190">
        <f>IF(N110="základní",J110,0)</f>
        <v>0</v>
      </c>
      <c r="BF110" s="190">
        <f>IF(N110="snížená",J110,0)</f>
        <v>509.76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7" t="s">
        <v>84</v>
      </c>
      <c r="BK110" s="190">
        <f>ROUND(I110*H110,2)</f>
        <v>509.76</v>
      </c>
      <c r="BL110" s="17" t="s">
        <v>91</v>
      </c>
      <c r="BM110" s="189" t="s">
        <v>228</v>
      </c>
    </row>
    <row r="111" spans="1:65" s="1" customFormat="1" ht="11.25" x14ac:dyDescent="0.2">
      <c r="A111" s="34"/>
      <c r="B111" s="35"/>
      <c r="C111" s="36"/>
      <c r="D111" s="191" t="s">
        <v>160</v>
      </c>
      <c r="E111" s="36"/>
      <c r="F111" s="192" t="s">
        <v>900</v>
      </c>
      <c r="G111" s="36"/>
      <c r="H111" s="36"/>
      <c r="I111" s="193"/>
      <c r="J111" s="36"/>
      <c r="K111" s="36"/>
      <c r="L111" s="39"/>
      <c r="M111" s="194"/>
      <c r="N111" s="19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160</v>
      </c>
      <c r="AU111" s="17" t="s">
        <v>77</v>
      </c>
    </row>
    <row r="112" spans="1:65" s="1" customFormat="1" ht="16.5" customHeight="1" x14ac:dyDescent="0.2">
      <c r="A112" s="34"/>
      <c r="B112" s="35"/>
      <c r="C112" s="178" t="s">
        <v>624</v>
      </c>
      <c r="D112" s="178" t="s">
        <v>154</v>
      </c>
      <c r="E112" s="179" t="s">
        <v>901</v>
      </c>
      <c r="F112" s="180" t="s">
        <v>902</v>
      </c>
      <c r="G112" s="181" t="s">
        <v>281</v>
      </c>
      <c r="H112" s="182">
        <v>4</v>
      </c>
      <c r="I112" s="183">
        <v>14.16</v>
      </c>
      <c r="J112" s="184">
        <f>ROUND(I112*H112,2)</f>
        <v>56.64</v>
      </c>
      <c r="K112" s="180" t="s">
        <v>19</v>
      </c>
      <c r="L112" s="39"/>
      <c r="M112" s="185" t="s">
        <v>19</v>
      </c>
      <c r="N112" s="186" t="s">
        <v>45</v>
      </c>
      <c r="O112" s="64"/>
      <c r="P112" s="187">
        <f>O112*H112</f>
        <v>0</v>
      </c>
      <c r="Q112" s="187">
        <v>0</v>
      </c>
      <c r="R112" s="187">
        <f>Q112*H112</f>
        <v>0</v>
      </c>
      <c r="S112" s="187">
        <v>0</v>
      </c>
      <c r="T112" s="18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91</v>
      </c>
      <c r="AT112" s="189" t="s">
        <v>154</v>
      </c>
      <c r="AU112" s="189" t="s">
        <v>77</v>
      </c>
      <c r="AY112" s="17" t="s">
        <v>152</v>
      </c>
      <c r="BE112" s="190">
        <f>IF(N112="základní",J112,0)</f>
        <v>0</v>
      </c>
      <c r="BF112" s="190">
        <f>IF(N112="snížená",J112,0)</f>
        <v>56.64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84</v>
      </c>
      <c r="BK112" s="190">
        <f>ROUND(I112*H112,2)</f>
        <v>56.64</v>
      </c>
      <c r="BL112" s="17" t="s">
        <v>91</v>
      </c>
      <c r="BM112" s="189" t="s">
        <v>241</v>
      </c>
    </row>
    <row r="113" spans="1:65" s="1" customFormat="1" ht="11.25" x14ac:dyDescent="0.2">
      <c r="A113" s="34"/>
      <c r="B113" s="35"/>
      <c r="C113" s="36"/>
      <c r="D113" s="191" t="s">
        <v>160</v>
      </c>
      <c r="E113" s="36"/>
      <c r="F113" s="192" t="s">
        <v>902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160</v>
      </c>
      <c r="AU113" s="17" t="s">
        <v>77</v>
      </c>
    </row>
    <row r="114" spans="1:65" s="1" customFormat="1" ht="16.5" customHeight="1" x14ac:dyDescent="0.2">
      <c r="A114" s="34"/>
      <c r="B114" s="35"/>
      <c r="C114" s="178" t="s">
        <v>188</v>
      </c>
      <c r="D114" s="178" t="s">
        <v>154</v>
      </c>
      <c r="E114" s="179" t="s">
        <v>903</v>
      </c>
      <c r="F114" s="180" t="s">
        <v>904</v>
      </c>
      <c r="G114" s="181" t="s">
        <v>281</v>
      </c>
      <c r="H114" s="182">
        <v>20</v>
      </c>
      <c r="I114" s="183">
        <v>5.9</v>
      </c>
      <c r="J114" s="184">
        <f>ROUND(I114*H114,2)</f>
        <v>118</v>
      </c>
      <c r="K114" s="180" t="s">
        <v>19</v>
      </c>
      <c r="L114" s="39"/>
      <c r="M114" s="185" t="s">
        <v>19</v>
      </c>
      <c r="N114" s="186" t="s">
        <v>45</v>
      </c>
      <c r="O114" s="64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91</v>
      </c>
      <c r="AT114" s="189" t="s">
        <v>154</v>
      </c>
      <c r="AU114" s="189" t="s">
        <v>77</v>
      </c>
      <c r="AY114" s="17" t="s">
        <v>152</v>
      </c>
      <c r="BE114" s="190">
        <f>IF(N114="základní",J114,0)</f>
        <v>0</v>
      </c>
      <c r="BF114" s="190">
        <f>IF(N114="snížená",J114,0)</f>
        <v>118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7" t="s">
        <v>84</v>
      </c>
      <c r="BK114" s="190">
        <f>ROUND(I114*H114,2)</f>
        <v>118</v>
      </c>
      <c r="BL114" s="17" t="s">
        <v>91</v>
      </c>
      <c r="BM114" s="189" t="s">
        <v>258</v>
      </c>
    </row>
    <row r="115" spans="1:65" s="1" customFormat="1" ht="11.25" x14ac:dyDescent="0.2">
      <c r="A115" s="34"/>
      <c r="B115" s="35"/>
      <c r="C115" s="36"/>
      <c r="D115" s="191" t="s">
        <v>160</v>
      </c>
      <c r="E115" s="36"/>
      <c r="F115" s="192" t="s">
        <v>904</v>
      </c>
      <c r="G115" s="36"/>
      <c r="H115" s="36"/>
      <c r="I115" s="193"/>
      <c r="J115" s="36"/>
      <c r="K115" s="36"/>
      <c r="L115" s="39"/>
      <c r="M115" s="194"/>
      <c r="N115" s="19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160</v>
      </c>
      <c r="AU115" s="17" t="s">
        <v>77</v>
      </c>
    </row>
    <row r="116" spans="1:65" s="1" customFormat="1" ht="16.5" customHeight="1" x14ac:dyDescent="0.2">
      <c r="A116" s="34"/>
      <c r="B116" s="35"/>
      <c r="C116" s="178" t="s">
        <v>203</v>
      </c>
      <c r="D116" s="178" t="s">
        <v>154</v>
      </c>
      <c r="E116" s="179" t="s">
        <v>905</v>
      </c>
      <c r="F116" s="180" t="s">
        <v>906</v>
      </c>
      <c r="G116" s="181" t="s">
        <v>281</v>
      </c>
      <c r="H116" s="182">
        <v>2</v>
      </c>
      <c r="I116" s="183">
        <v>159.30000000000001</v>
      </c>
      <c r="J116" s="184">
        <f>ROUND(I116*H116,2)</f>
        <v>318.60000000000002</v>
      </c>
      <c r="K116" s="180" t="s">
        <v>19</v>
      </c>
      <c r="L116" s="39"/>
      <c r="M116" s="185" t="s">
        <v>19</v>
      </c>
      <c r="N116" s="186" t="s">
        <v>45</v>
      </c>
      <c r="O116" s="64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9" t="s">
        <v>91</v>
      </c>
      <c r="AT116" s="189" t="s">
        <v>154</v>
      </c>
      <c r="AU116" s="189" t="s">
        <v>77</v>
      </c>
      <c r="AY116" s="17" t="s">
        <v>152</v>
      </c>
      <c r="BE116" s="190">
        <f>IF(N116="základní",J116,0)</f>
        <v>0</v>
      </c>
      <c r="BF116" s="190">
        <f>IF(N116="snížená",J116,0)</f>
        <v>318.60000000000002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7" t="s">
        <v>84</v>
      </c>
      <c r="BK116" s="190">
        <f>ROUND(I116*H116,2)</f>
        <v>318.60000000000002</v>
      </c>
      <c r="BL116" s="17" t="s">
        <v>91</v>
      </c>
      <c r="BM116" s="189" t="s">
        <v>271</v>
      </c>
    </row>
    <row r="117" spans="1:65" s="1" customFormat="1" ht="11.25" x14ac:dyDescent="0.2">
      <c r="A117" s="34"/>
      <c r="B117" s="35"/>
      <c r="C117" s="36"/>
      <c r="D117" s="191" t="s">
        <v>160</v>
      </c>
      <c r="E117" s="36"/>
      <c r="F117" s="192" t="s">
        <v>906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160</v>
      </c>
      <c r="AU117" s="17" t="s">
        <v>77</v>
      </c>
    </row>
    <row r="118" spans="1:65" s="1" customFormat="1" ht="16.5" customHeight="1" x14ac:dyDescent="0.2">
      <c r="A118" s="34"/>
      <c r="B118" s="35"/>
      <c r="C118" s="178" t="s">
        <v>210</v>
      </c>
      <c r="D118" s="178" t="s">
        <v>154</v>
      </c>
      <c r="E118" s="179" t="s">
        <v>907</v>
      </c>
      <c r="F118" s="180" t="s">
        <v>908</v>
      </c>
      <c r="G118" s="181" t="s">
        <v>281</v>
      </c>
      <c r="H118" s="182">
        <v>14</v>
      </c>
      <c r="I118" s="183">
        <v>159.30000000000001</v>
      </c>
      <c r="J118" s="184">
        <f>ROUND(I118*H118,2)</f>
        <v>2230.1999999999998</v>
      </c>
      <c r="K118" s="180" t="s">
        <v>19</v>
      </c>
      <c r="L118" s="39"/>
      <c r="M118" s="185" t="s">
        <v>19</v>
      </c>
      <c r="N118" s="186" t="s">
        <v>45</v>
      </c>
      <c r="O118" s="64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9" t="s">
        <v>91</v>
      </c>
      <c r="AT118" s="189" t="s">
        <v>154</v>
      </c>
      <c r="AU118" s="189" t="s">
        <v>77</v>
      </c>
      <c r="AY118" s="17" t="s">
        <v>152</v>
      </c>
      <c r="BE118" s="190">
        <f>IF(N118="základní",J118,0)</f>
        <v>0</v>
      </c>
      <c r="BF118" s="190">
        <f>IF(N118="snížená",J118,0)</f>
        <v>2230.1999999999998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7" t="s">
        <v>84</v>
      </c>
      <c r="BK118" s="190">
        <f>ROUND(I118*H118,2)</f>
        <v>2230.1999999999998</v>
      </c>
      <c r="BL118" s="17" t="s">
        <v>91</v>
      </c>
      <c r="BM118" s="189" t="s">
        <v>395</v>
      </c>
    </row>
    <row r="119" spans="1:65" s="1" customFormat="1" ht="11.25" x14ac:dyDescent="0.2">
      <c r="A119" s="34"/>
      <c r="B119" s="35"/>
      <c r="C119" s="36"/>
      <c r="D119" s="191" t="s">
        <v>160</v>
      </c>
      <c r="E119" s="36"/>
      <c r="F119" s="192" t="s">
        <v>908</v>
      </c>
      <c r="G119" s="36"/>
      <c r="H119" s="36"/>
      <c r="I119" s="193"/>
      <c r="J119" s="36"/>
      <c r="K119" s="36"/>
      <c r="L119" s="39"/>
      <c r="M119" s="194"/>
      <c r="N119" s="19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160</v>
      </c>
      <c r="AU119" s="17" t="s">
        <v>77</v>
      </c>
    </row>
    <row r="120" spans="1:65" s="1" customFormat="1" ht="16.5" customHeight="1" x14ac:dyDescent="0.2">
      <c r="A120" s="34"/>
      <c r="B120" s="35"/>
      <c r="C120" s="178" t="s">
        <v>216</v>
      </c>
      <c r="D120" s="178" t="s">
        <v>154</v>
      </c>
      <c r="E120" s="179" t="s">
        <v>909</v>
      </c>
      <c r="F120" s="180" t="s">
        <v>910</v>
      </c>
      <c r="G120" s="181" t="s">
        <v>281</v>
      </c>
      <c r="H120" s="182">
        <v>8</v>
      </c>
      <c r="I120" s="183">
        <v>159.30000000000001</v>
      </c>
      <c r="J120" s="184">
        <f>ROUND(I120*H120,2)</f>
        <v>1274.4000000000001</v>
      </c>
      <c r="K120" s="180" t="s">
        <v>19</v>
      </c>
      <c r="L120" s="39"/>
      <c r="M120" s="185" t="s">
        <v>19</v>
      </c>
      <c r="N120" s="186" t="s">
        <v>45</v>
      </c>
      <c r="O120" s="64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91</v>
      </c>
      <c r="AT120" s="189" t="s">
        <v>154</v>
      </c>
      <c r="AU120" s="189" t="s">
        <v>77</v>
      </c>
      <c r="AY120" s="17" t="s">
        <v>152</v>
      </c>
      <c r="BE120" s="190">
        <f>IF(N120="základní",J120,0)</f>
        <v>0</v>
      </c>
      <c r="BF120" s="190">
        <f>IF(N120="snížená",J120,0)</f>
        <v>1274.4000000000001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84</v>
      </c>
      <c r="BK120" s="190">
        <f>ROUND(I120*H120,2)</f>
        <v>1274.4000000000001</v>
      </c>
      <c r="BL120" s="17" t="s">
        <v>91</v>
      </c>
      <c r="BM120" s="189" t="s">
        <v>644</v>
      </c>
    </row>
    <row r="121" spans="1:65" s="1" customFormat="1" ht="11.25" x14ac:dyDescent="0.2">
      <c r="A121" s="34"/>
      <c r="B121" s="35"/>
      <c r="C121" s="36"/>
      <c r="D121" s="191" t="s">
        <v>160</v>
      </c>
      <c r="E121" s="36"/>
      <c r="F121" s="192" t="s">
        <v>910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160</v>
      </c>
      <c r="AU121" s="17" t="s">
        <v>77</v>
      </c>
    </row>
    <row r="122" spans="1:65" s="1" customFormat="1" ht="16.5" customHeight="1" x14ac:dyDescent="0.2">
      <c r="A122" s="34"/>
      <c r="B122" s="35"/>
      <c r="C122" s="178" t="s">
        <v>222</v>
      </c>
      <c r="D122" s="178" t="s">
        <v>154</v>
      </c>
      <c r="E122" s="179" t="s">
        <v>911</v>
      </c>
      <c r="F122" s="180" t="s">
        <v>912</v>
      </c>
      <c r="G122" s="181" t="s">
        <v>281</v>
      </c>
      <c r="H122" s="182">
        <v>7</v>
      </c>
      <c r="I122" s="183">
        <v>1475</v>
      </c>
      <c r="J122" s="184">
        <f>ROUND(I122*H122,2)</f>
        <v>10325</v>
      </c>
      <c r="K122" s="180" t="s">
        <v>19</v>
      </c>
      <c r="L122" s="39"/>
      <c r="M122" s="185" t="s">
        <v>19</v>
      </c>
      <c r="N122" s="186" t="s">
        <v>45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91</v>
      </c>
      <c r="AT122" s="189" t="s">
        <v>154</v>
      </c>
      <c r="AU122" s="189" t="s">
        <v>77</v>
      </c>
      <c r="AY122" s="17" t="s">
        <v>152</v>
      </c>
      <c r="BE122" s="190">
        <f>IF(N122="základní",J122,0)</f>
        <v>0</v>
      </c>
      <c r="BF122" s="190">
        <f>IF(N122="snížená",J122,0)</f>
        <v>10325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84</v>
      </c>
      <c r="BK122" s="190">
        <f>ROUND(I122*H122,2)</f>
        <v>10325</v>
      </c>
      <c r="BL122" s="17" t="s">
        <v>91</v>
      </c>
      <c r="BM122" s="189" t="s">
        <v>401</v>
      </c>
    </row>
    <row r="123" spans="1:65" s="1" customFormat="1" ht="11.25" x14ac:dyDescent="0.2">
      <c r="A123" s="34"/>
      <c r="B123" s="35"/>
      <c r="C123" s="36"/>
      <c r="D123" s="191" t="s">
        <v>160</v>
      </c>
      <c r="E123" s="36"/>
      <c r="F123" s="192" t="s">
        <v>912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160</v>
      </c>
      <c r="AU123" s="17" t="s">
        <v>77</v>
      </c>
    </row>
    <row r="124" spans="1:65" s="1" customFormat="1" ht="16.5" customHeight="1" x14ac:dyDescent="0.2">
      <c r="A124" s="34"/>
      <c r="B124" s="35"/>
      <c r="C124" s="178" t="s">
        <v>228</v>
      </c>
      <c r="D124" s="178" t="s">
        <v>154</v>
      </c>
      <c r="E124" s="179" t="s">
        <v>913</v>
      </c>
      <c r="F124" s="180" t="s">
        <v>914</v>
      </c>
      <c r="G124" s="181" t="s">
        <v>281</v>
      </c>
      <c r="H124" s="182">
        <v>2</v>
      </c>
      <c r="I124" s="183">
        <v>767</v>
      </c>
      <c r="J124" s="184">
        <f>ROUND(I124*H124,2)</f>
        <v>1534</v>
      </c>
      <c r="K124" s="180" t="s">
        <v>19</v>
      </c>
      <c r="L124" s="39"/>
      <c r="M124" s="185" t="s">
        <v>19</v>
      </c>
      <c r="N124" s="186" t="s">
        <v>45</v>
      </c>
      <c r="O124" s="64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91</v>
      </c>
      <c r="AT124" s="189" t="s">
        <v>154</v>
      </c>
      <c r="AU124" s="189" t="s">
        <v>77</v>
      </c>
      <c r="AY124" s="17" t="s">
        <v>152</v>
      </c>
      <c r="BE124" s="190">
        <f>IF(N124="základní",J124,0)</f>
        <v>0</v>
      </c>
      <c r="BF124" s="190">
        <f>IF(N124="snížená",J124,0)</f>
        <v>1534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84</v>
      </c>
      <c r="BK124" s="190">
        <f>ROUND(I124*H124,2)</f>
        <v>1534</v>
      </c>
      <c r="BL124" s="17" t="s">
        <v>91</v>
      </c>
      <c r="BM124" s="189" t="s">
        <v>414</v>
      </c>
    </row>
    <row r="125" spans="1:65" s="1" customFormat="1" ht="11.25" x14ac:dyDescent="0.2">
      <c r="A125" s="34"/>
      <c r="B125" s="35"/>
      <c r="C125" s="36"/>
      <c r="D125" s="191" t="s">
        <v>160</v>
      </c>
      <c r="E125" s="36"/>
      <c r="F125" s="192" t="s">
        <v>914</v>
      </c>
      <c r="G125" s="36"/>
      <c r="H125" s="36"/>
      <c r="I125" s="193"/>
      <c r="J125" s="36"/>
      <c r="K125" s="36"/>
      <c r="L125" s="39"/>
      <c r="M125" s="194"/>
      <c r="N125" s="19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160</v>
      </c>
      <c r="AU125" s="17" t="s">
        <v>77</v>
      </c>
    </row>
    <row r="126" spans="1:65" s="11" customFormat="1" ht="25.9" customHeight="1" x14ac:dyDescent="0.2">
      <c r="B126" s="162"/>
      <c r="C126" s="163"/>
      <c r="D126" s="164" t="s">
        <v>72</v>
      </c>
      <c r="E126" s="165" t="s">
        <v>915</v>
      </c>
      <c r="F126" s="165" t="s">
        <v>916</v>
      </c>
      <c r="G126" s="163"/>
      <c r="H126" s="163"/>
      <c r="I126" s="166"/>
      <c r="J126" s="167">
        <f>BK126</f>
        <v>10732.1</v>
      </c>
      <c r="K126" s="163"/>
      <c r="L126" s="168"/>
      <c r="M126" s="169"/>
      <c r="N126" s="170"/>
      <c r="O126" s="170"/>
      <c r="P126" s="171">
        <f>SUM(P127:P138)</f>
        <v>0</v>
      </c>
      <c r="Q126" s="170"/>
      <c r="R126" s="171">
        <f>SUM(R127:R138)</f>
        <v>0</v>
      </c>
      <c r="S126" s="170"/>
      <c r="T126" s="172">
        <f>SUM(T127:T138)</f>
        <v>0</v>
      </c>
      <c r="AR126" s="173" t="s">
        <v>77</v>
      </c>
      <c r="AT126" s="174" t="s">
        <v>72</v>
      </c>
      <c r="AU126" s="174" t="s">
        <v>73</v>
      </c>
      <c r="AY126" s="173" t="s">
        <v>152</v>
      </c>
      <c r="BK126" s="175">
        <f>SUM(BK127:BK138)</f>
        <v>10732.1</v>
      </c>
    </row>
    <row r="127" spans="1:65" s="1" customFormat="1" ht="16.5" customHeight="1" x14ac:dyDescent="0.2">
      <c r="A127" s="34"/>
      <c r="B127" s="35"/>
      <c r="C127" s="178" t="s">
        <v>8</v>
      </c>
      <c r="D127" s="178" t="s">
        <v>154</v>
      </c>
      <c r="E127" s="179" t="s">
        <v>917</v>
      </c>
      <c r="F127" s="180" t="s">
        <v>918</v>
      </c>
      <c r="G127" s="181" t="s">
        <v>281</v>
      </c>
      <c r="H127" s="182">
        <v>1</v>
      </c>
      <c r="I127" s="183">
        <v>1050.2</v>
      </c>
      <c r="J127" s="184">
        <f>ROUND(I127*H127,2)</f>
        <v>1050.2</v>
      </c>
      <c r="K127" s="180" t="s">
        <v>19</v>
      </c>
      <c r="L127" s="39"/>
      <c r="M127" s="185" t="s">
        <v>19</v>
      </c>
      <c r="N127" s="186" t="s">
        <v>45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91</v>
      </c>
      <c r="AT127" s="189" t="s">
        <v>154</v>
      </c>
      <c r="AU127" s="189" t="s">
        <v>77</v>
      </c>
      <c r="AY127" s="17" t="s">
        <v>152</v>
      </c>
      <c r="BE127" s="190">
        <f>IF(N127="základní",J127,0)</f>
        <v>0</v>
      </c>
      <c r="BF127" s="190">
        <f>IF(N127="snížená",J127,0)</f>
        <v>1050.2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1050.2</v>
      </c>
      <c r="BL127" s="17" t="s">
        <v>91</v>
      </c>
      <c r="BM127" s="189" t="s">
        <v>468</v>
      </c>
    </row>
    <row r="128" spans="1:65" s="1" customFormat="1" ht="11.25" x14ac:dyDescent="0.2">
      <c r="A128" s="34"/>
      <c r="B128" s="35"/>
      <c r="C128" s="36"/>
      <c r="D128" s="191" t="s">
        <v>160</v>
      </c>
      <c r="E128" s="36"/>
      <c r="F128" s="192" t="s">
        <v>918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77</v>
      </c>
    </row>
    <row r="129" spans="1:65" s="1" customFormat="1" ht="16.5" customHeight="1" x14ac:dyDescent="0.2">
      <c r="A129" s="34"/>
      <c r="B129" s="35"/>
      <c r="C129" s="178" t="s">
        <v>241</v>
      </c>
      <c r="D129" s="178" t="s">
        <v>154</v>
      </c>
      <c r="E129" s="179" t="s">
        <v>919</v>
      </c>
      <c r="F129" s="180" t="s">
        <v>920</v>
      </c>
      <c r="G129" s="181" t="s">
        <v>281</v>
      </c>
      <c r="H129" s="182">
        <v>1</v>
      </c>
      <c r="I129" s="183">
        <v>637.20000000000005</v>
      </c>
      <c r="J129" s="184">
        <f>ROUND(I129*H129,2)</f>
        <v>637.20000000000005</v>
      </c>
      <c r="K129" s="180" t="s">
        <v>19</v>
      </c>
      <c r="L129" s="39"/>
      <c r="M129" s="185" t="s">
        <v>19</v>
      </c>
      <c r="N129" s="186" t="s">
        <v>45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91</v>
      </c>
      <c r="AT129" s="189" t="s">
        <v>154</v>
      </c>
      <c r="AU129" s="189" t="s">
        <v>77</v>
      </c>
      <c r="AY129" s="17" t="s">
        <v>152</v>
      </c>
      <c r="BE129" s="190">
        <f>IF(N129="základní",J129,0)</f>
        <v>0</v>
      </c>
      <c r="BF129" s="190">
        <f>IF(N129="snížená",J129,0)</f>
        <v>637.20000000000005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637.20000000000005</v>
      </c>
      <c r="BL129" s="17" t="s">
        <v>91</v>
      </c>
      <c r="BM129" s="189" t="s">
        <v>284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920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77</v>
      </c>
    </row>
    <row r="131" spans="1:65" s="1" customFormat="1" ht="16.5" customHeight="1" x14ac:dyDescent="0.2">
      <c r="A131" s="34"/>
      <c r="B131" s="35"/>
      <c r="C131" s="178" t="s">
        <v>251</v>
      </c>
      <c r="D131" s="178" t="s">
        <v>154</v>
      </c>
      <c r="E131" s="179" t="s">
        <v>921</v>
      </c>
      <c r="F131" s="180" t="s">
        <v>922</v>
      </c>
      <c r="G131" s="181" t="s">
        <v>281</v>
      </c>
      <c r="H131" s="182">
        <v>1</v>
      </c>
      <c r="I131" s="183">
        <v>1164.6600000000001</v>
      </c>
      <c r="J131" s="184">
        <f>ROUND(I131*H131,2)</f>
        <v>1164.6600000000001</v>
      </c>
      <c r="K131" s="180" t="s">
        <v>19</v>
      </c>
      <c r="L131" s="39"/>
      <c r="M131" s="185" t="s">
        <v>19</v>
      </c>
      <c r="N131" s="186" t="s">
        <v>45</v>
      </c>
      <c r="O131" s="64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91</v>
      </c>
      <c r="AT131" s="189" t="s">
        <v>154</v>
      </c>
      <c r="AU131" s="189" t="s">
        <v>77</v>
      </c>
      <c r="AY131" s="17" t="s">
        <v>152</v>
      </c>
      <c r="BE131" s="190">
        <f>IF(N131="základní",J131,0)</f>
        <v>0</v>
      </c>
      <c r="BF131" s="190">
        <f>IF(N131="snížená",J131,0)</f>
        <v>1164.6600000000001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1164.6600000000001</v>
      </c>
      <c r="BL131" s="17" t="s">
        <v>91</v>
      </c>
      <c r="BM131" s="189" t="s">
        <v>296</v>
      </c>
    </row>
    <row r="132" spans="1:65" s="1" customFormat="1" ht="11.25" x14ac:dyDescent="0.2">
      <c r="A132" s="34"/>
      <c r="B132" s="35"/>
      <c r="C132" s="36"/>
      <c r="D132" s="191" t="s">
        <v>160</v>
      </c>
      <c r="E132" s="36"/>
      <c r="F132" s="192" t="s">
        <v>922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77</v>
      </c>
    </row>
    <row r="133" spans="1:65" s="1" customFormat="1" ht="16.5" customHeight="1" x14ac:dyDescent="0.2">
      <c r="A133" s="34"/>
      <c r="B133" s="35"/>
      <c r="C133" s="178" t="s">
        <v>258</v>
      </c>
      <c r="D133" s="178" t="s">
        <v>154</v>
      </c>
      <c r="E133" s="179" t="s">
        <v>923</v>
      </c>
      <c r="F133" s="180" t="s">
        <v>924</v>
      </c>
      <c r="G133" s="181" t="s">
        <v>281</v>
      </c>
      <c r="H133" s="182">
        <v>6</v>
      </c>
      <c r="I133" s="183">
        <v>1164.6600000000001</v>
      </c>
      <c r="J133" s="184">
        <f>ROUND(I133*H133,2)</f>
        <v>6987.96</v>
      </c>
      <c r="K133" s="180" t="s">
        <v>19</v>
      </c>
      <c r="L133" s="39"/>
      <c r="M133" s="185" t="s">
        <v>19</v>
      </c>
      <c r="N133" s="186" t="s">
        <v>45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91</v>
      </c>
      <c r="AT133" s="189" t="s">
        <v>154</v>
      </c>
      <c r="AU133" s="189" t="s">
        <v>77</v>
      </c>
      <c r="AY133" s="17" t="s">
        <v>152</v>
      </c>
      <c r="BE133" s="190">
        <f>IF(N133="základní",J133,0)</f>
        <v>0</v>
      </c>
      <c r="BF133" s="190">
        <f>IF(N133="snížená",J133,0)</f>
        <v>6987.96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6987.96</v>
      </c>
      <c r="BL133" s="17" t="s">
        <v>91</v>
      </c>
      <c r="BM133" s="189" t="s">
        <v>308</v>
      </c>
    </row>
    <row r="134" spans="1:65" s="1" customFormat="1" ht="11.25" x14ac:dyDescent="0.2">
      <c r="A134" s="34"/>
      <c r="B134" s="35"/>
      <c r="C134" s="36"/>
      <c r="D134" s="191" t="s">
        <v>160</v>
      </c>
      <c r="E134" s="36"/>
      <c r="F134" s="192" t="s">
        <v>924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77</v>
      </c>
    </row>
    <row r="135" spans="1:65" s="1" customFormat="1" ht="16.5" customHeight="1" x14ac:dyDescent="0.2">
      <c r="A135" s="34"/>
      <c r="B135" s="35"/>
      <c r="C135" s="178" t="s">
        <v>265</v>
      </c>
      <c r="D135" s="178" t="s">
        <v>154</v>
      </c>
      <c r="E135" s="179" t="s">
        <v>925</v>
      </c>
      <c r="F135" s="180" t="s">
        <v>926</v>
      </c>
      <c r="G135" s="181" t="s">
        <v>281</v>
      </c>
      <c r="H135" s="182">
        <v>36</v>
      </c>
      <c r="I135" s="183">
        <v>16.52</v>
      </c>
      <c r="J135" s="184">
        <f>ROUND(I135*H135,2)</f>
        <v>594.72</v>
      </c>
      <c r="K135" s="180" t="s">
        <v>19</v>
      </c>
      <c r="L135" s="39"/>
      <c r="M135" s="185" t="s">
        <v>19</v>
      </c>
      <c r="N135" s="186" t="s">
        <v>45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91</v>
      </c>
      <c r="AT135" s="189" t="s">
        <v>154</v>
      </c>
      <c r="AU135" s="189" t="s">
        <v>77</v>
      </c>
      <c r="AY135" s="17" t="s">
        <v>152</v>
      </c>
      <c r="BE135" s="190">
        <f>IF(N135="základní",J135,0)</f>
        <v>0</v>
      </c>
      <c r="BF135" s="190">
        <f>IF(N135="snížená",J135,0)</f>
        <v>594.72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594.72</v>
      </c>
      <c r="BL135" s="17" t="s">
        <v>91</v>
      </c>
      <c r="BM135" s="189" t="s">
        <v>322</v>
      </c>
    </row>
    <row r="136" spans="1:65" s="1" customFormat="1" ht="11.25" x14ac:dyDescent="0.2">
      <c r="A136" s="34"/>
      <c r="B136" s="35"/>
      <c r="C136" s="36"/>
      <c r="D136" s="191" t="s">
        <v>160</v>
      </c>
      <c r="E136" s="36"/>
      <c r="F136" s="192" t="s">
        <v>926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77</v>
      </c>
    </row>
    <row r="137" spans="1:65" s="1" customFormat="1" ht="16.5" customHeight="1" x14ac:dyDescent="0.2">
      <c r="A137" s="34"/>
      <c r="B137" s="35"/>
      <c r="C137" s="178" t="s">
        <v>271</v>
      </c>
      <c r="D137" s="178" t="s">
        <v>154</v>
      </c>
      <c r="E137" s="179" t="s">
        <v>927</v>
      </c>
      <c r="F137" s="180" t="s">
        <v>928</v>
      </c>
      <c r="G137" s="181" t="s">
        <v>281</v>
      </c>
      <c r="H137" s="182">
        <v>18</v>
      </c>
      <c r="I137" s="183">
        <v>16.52</v>
      </c>
      <c r="J137" s="184">
        <f>ROUND(I137*H137,2)</f>
        <v>297.36</v>
      </c>
      <c r="K137" s="180" t="s">
        <v>19</v>
      </c>
      <c r="L137" s="39"/>
      <c r="M137" s="185" t="s">
        <v>19</v>
      </c>
      <c r="N137" s="186" t="s">
        <v>45</v>
      </c>
      <c r="O137" s="64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91</v>
      </c>
      <c r="AT137" s="189" t="s">
        <v>154</v>
      </c>
      <c r="AU137" s="189" t="s">
        <v>77</v>
      </c>
      <c r="AY137" s="17" t="s">
        <v>152</v>
      </c>
      <c r="BE137" s="190">
        <f>IF(N137="základní",J137,0)</f>
        <v>0</v>
      </c>
      <c r="BF137" s="190">
        <f>IF(N137="snížená",J137,0)</f>
        <v>297.36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297.36</v>
      </c>
      <c r="BL137" s="17" t="s">
        <v>91</v>
      </c>
      <c r="BM137" s="189" t="s">
        <v>339</v>
      </c>
    </row>
    <row r="138" spans="1:65" s="1" customFormat="1" ht="11.25" x14ac:dyDescent="0.2">
      <c r="A138" s="34"/>
      <c r="B138" s="35"/>
      <c r="C138" s="36"/>
      <c r="D138" s="191" t="s">
        <v>160</v>
      </c>
      <c r="E138" s="36"/>
      <c r="F138" s="192" t="s">
        <v>928</v>
      </c>
      <c r="G138" s="36"/>
      <c r="H138" s="36"/>
      <c r="I138" s="193"/>
      <c r="J138" s="36"/>
      <c r="K138" s="36"/>
      <c r="L138" s="39"/>
      <c r="M138" s="194"/>
      <c r="N138" s="19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160</v>
      </c>
      <c r="AU138" s="17" t="s">
        <v>77</v>
      </c>
    </row>
    <row r="139" spans="1:65" s="11" customFormat="1" ht="25.9" customHeight="1" x14ac:dyDescent="0.2">
      <c r="B139" s="162"/>
      <c r="C139" s="163"/>
      <c r="D139" s="164" t="s">
        <v>72</v>
      </c>
      <c r="E139" s="165" t="s">
        <v>929</v>
      </c>
      <c r="F139" s="165" t="s">
        <v>930</v>
      </c>
      <c r="G139" s="163"/>
      <c r="H139" s="163"/>
      <c r="I139" s="166"/>
      <c r="J139" s="167">
        <f>BK139</f>
        <v>0</v>
      </c>
      <c r="K139" s="163"/>
      <c r="L139" s="168"/>
      <c r="M139" s="169"/>
      <c r="N139" s="170"/>
      <c r="O139" s="170"/>
      <c r="P139" s="171">
        <v>0</v>
      </c>
      <c r="Q139" s="170"/>
      <c r="R139" s="171">
        <v>0</v>
      </c>
      <c r="S139" s="170"/>
      <c r="T139" s="172">
        <v>0</v>
      </c>
      <c r="AR139" s="173" t="s">
        <v>77</v>
      </c>
      <c r="AT139" s="174" t="s">
        <v>72</v>
      </c>
      <c r="AU139" s="174" t="s">
        <v>73</v>
      </c>
      <c r="AY139" s="173" t="s">
        <v>152</v>
      </c>
      <c r="BK139" s="175">
        <v>0</v>
      </c>
    </row>
    <row r="140" spans="1:65" s="11" customFormat="1" ht="25.9" customHeight="1" x14ac:dyDescent="0.2">
      <c r="B140" s="162"/>
      <c r="C140" s="163"/>
      <c r="D140" s="164" t="s">
        <v>72</v>
      </c>
      <c r="E140" s="165" t="s">
        <v>882</v>
      </c>
      <c r="F140" s="165" t="s">
        <v>883</v>
      </c>
      <c r="G140" s="163"/>
      <c r="H140" s="163"/>
      <c r="I140" s="166"/>
      <c r="J140" s="167">
        <f>BK140</f>
        <v>12996.519999999999</v>
      </c>
      <c r="K140" s="163"/>
      <c r="L140" s="168"/>
      <c r="M140" s="169"/>
      <c r="N140" s="170"/>
      <c r="O140" s="170"/>
      <c r="P140" s="171">
        <f>SUM(P141:P164)</f>
        <v>0</v>
      </c>
      <c r="Q140" s="170"/>
      <c r="R140" s="171">
        <f>SUM(R141:R164)</f>
        <v>0</v>
      </c>
      <c r="S140" s="170"/>
      <c r="T140" s="172">
        <f>SUM(T141:T164)</f>
        <v>0</v>
      </c>
      <c r="AR140" s="173" t="s">
        <v>77</v>
      </c>
      <c r="AT140" s="174" t="s">
        <v>72</v>
      </c>
      <c r="AU140" s="174" t="s">
        <v>73</v>
      </c>
      <c r="AY140" s="173" t="s">
        <v>152</v>
      </c>
      <c r="BK140" s="175">
        <f>SUM(BK141:BK164)</f>
        <v>12996.519999999999</v>
      </c>
    </row>
    <row r="141" spans="1:65" s="1" customFormat="1" ht="16.5" customHeight="1" x14ac:dyDescent="0.2">
      <c r="A141" s="34"/>
      <c r="B141" s="35"/>
      <c r="C141" s="178" t="s">
        <v>7</v>
      </c>
      <c r="D141" s="178" t="s">
        <v>154</v>
      </c>
      <c r="E141" s="179" t="s">
        <v>931</v>
      </c>
      <c r="F141" s="180" t="s">
        <v>932</v>
      </c>
      <c r="G141" s="181" t="s">
        <v>742</v>
      </c>
      <c r="H141" s="182">
        <v>60</v>
      </c>
      <c r="I141" s="183">
        <v>35.4</v>
      </c>
      <c r="J141" s="184">
        <f>ROUND(I141*H141,2)</f>
        <v>2124</v>
      </c>
      <c r="K141" s="180" t="s">
        <v>19</v>
      </c>
      <c r="L141" s="39"/>
      <c r="M141" s="185" t="s">
        <v>19</v>
      </c>
      <c r="N141" s="186" t="s">
        <v>45</v>
      </c>
      <c r="O141" s="64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91</v>
      </c>
      <c r="AT141" s="189" t="s">
        <v>154</v>
      </c>
      <c r="AU141" s="189" t="s">
        <v>77</v>
      </c>
      <c r="AY141" s="17" t="s">
        <v>152</v>
      </c>
      <c r="BE141" s="190">
        <f>IF(N141="základní",J141,0)</f>
        <v>0</v>
      </c>
      <c r="BF141" s="190">
        <f>IF(N141="snížená",J141,0)</f>
        <v>2124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2124</v>
      </c>
      <c r="BL141" s="17" t="s">
        <v>91</v>
      </c>
      <c r="BM141" s="189" t="s">
        <v>520</v>
      </c>
    </row>
    <row r="142" spans="1:65" s="1" customFormat="1" ht="11.25" x14ac:dyDescent="0.2">
      <c r="A142" s="34"/>
      <c r="B142" s="35"/>
      <c r="C142" s="36"/>
      <c r="D142" s="191" t="s">
        <v>160</v>
      </c>
      <c r="E142" s="36"/>
      <c r="F142" s="192" t="s">
        <v>932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77</v>
      </c>
    </row>
    <row r="143" spans="1:65" s="1" customFormat="1" ht="16.5" customHeight="1" x14ac:dyDescent="0.2">
      <c r="A143" s="34"/>
      <c r="B143" s="35"/>
      <c r="C143" s="178" t="s">
        <v>395</v>
      </c>
      <c r="D143" s="178" t="s">
        <v>154</v>
      </c>
      <c r="E143" s="179" t="s">
        <v>933</v>
      </c>
      <c r="F143" s="180" t="s">
        <v>934</v>
      </c>
      <c r="G143" s="181" t="s">
        <v>742</v>
      </c>
      <c r="H143" s="182">
        <v>20</v>
      </c>
      <c r="I143" s="183">
        <v>94.4</v>
      </c>
      <c r="J143" s="184">
        <f>ROUND(I143*H143,2)</f>
        <v>1888</v>
      </c>
      <c r="K143" s="180" t="s">
        <v>19</v>
      </c>
      <c r="L143" s="39"/>
      <c r="M143" s="185" t="s">
        <v>19</v>
      </c>
      <c r="N143" s="186" t="s">
        <v>45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91</v>
      </c>
      <c r="AT143" s="189" t="s">
        <v>154</v>
      </c>
      <c r="AU143" s="189" t="s">
        <v>77</v>
      </c>
      <c r="AY143" s="17" t="s">
        <v>152</v>
      </c>
      <c r="BE143" s="190">
        <f>IF(N143="základní",J143,0)</f>
        <v>0</v>
      </c>
      <c r="BF143" s="190">
        <f>IF(N143="snížená",J143,0)</f>
        <v>1888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1888</v>
      </c>
      <c r="BL143" s="17" t="s">
        <v>91</v>
      </c>
      <c r="BM143" s="189" t="s">
        <v>524</v>
      </c>
    </row>
    <row r="144" spans="1:65" s="1" customFormat="1" ht="11.25" x14ac:dyDescent="0.2">
      <c r="A144" s="34"/>
      <c r="B144" s="35"/>
      <c r="C144" s="36"/>
      <c r="D144" s="191" t="s">
        <v>160</v>
      </c>
      <c r="E144" s="36"/>
      <c r="F144" s="192" t="s">
        <v>934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77</v>
      </c>
    </row>
    <row r="145" spans="1:65" s="1" customFormat="1" ht="16.5" customHeight="1" x14ac:dyDescent="0.2">
      <c r="A145" s="34"/>
      <c r="B145" s="35"/>
      <c r="C145" s="178" t="s">
        <v>397</v>
      </c>
      <c r="D145" s="178" t="s">
        <v>154</v>
      </c>
      <c r="E145" s="179" t="s">
        <v>935</v>
      </c>
      <c r="F145" s="180" t="s">
        <v>936</v>
      </c>
      <c r="G145" s="181" t="s">
        <v>742</v>
      </c>
      <c r="H145" s="182">
        <v>4</v>
      </c>
      <c r="I145" s="183">
        <v>30.68</v>
      </c>
      <c r="J145" s="184">
        <f>ROUND(I145*H145,2)</f>
        <v>122.72</v>
      </c>
      <c r="K145" s="180" t="s">
        <v>19</v>
      </c>
      <c r="L145" s="39"/>
      <c r="M145" s="185" t="s">
        <v>19</v>
      </c>
      <c r="N145" s="186" t="s">
        <v>45</v>
      </c>
      <c r="O145" s="64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91</v>
      </c>
      <c r="AT145" s="189" t="s">
        <v>154</v>
      </c>
      <c r="AU145" s="189" t="s">
        <v>77</v>
      </c>
      <c r="AY145" s="17" t="s">
        <v>152</v>
      </c>
      <c r="BE145" s="190">
        <f>IF(N145="základní",J145,0)</f>
        <v>0</v>
      </c>
      <c r="BF145" s="190">
        <f>IF(N145="snížená",J145,0)</f>
        <v>122.72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84</v>
      </c>
      <c r="BK145" s="190">
        <f>ROUND(I145*H145,2)</f>
        <v>122.72</v>
      </c>
      <c r="BL145" s="17" t="s">
        <v>91</v>
      </c>
      <c r="BM145" s="189" t="s">
        <v>531</v>
      </c>
    </row>
    <row r="146" spans="1:65" s="1" customFormat="1" ht="11.25" x14ac:dyDescent="0.2">
      <c r="A146" s="34"/>
      <c r="B146" s="35"/>
      <c r="C146" s="36"/>
      <c r="D146" s="191" t="s">
        <v>160</v>
      </c>
      <c r="E146" s="36"/>
      <c r="F146" s="192" t="s">
        <v>936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77</v>
      </c>
    </row>
    <row r="147" spans="1:65" s="1" customFormat="1" ht="16.5" customHeight="1" x14ac:dyDescent="0.2">
      <c r="A147" s="34"/>
      <c r="B147" s="35"/>
      <c r="C147" s="178" t="s">
        <v>644</v>
      </c>
      <c r="D147" s="178" t="s">
        <v>154</v>
      </c>
      <c r="E147" s="179" t="s">
        <v>937</v>
      </c>
      <c r="F147" s="180" t="s">
        <v>938</v>
      </c>
      <c r="G147" s="181" t="s">
        <v>742</v>
      </c>
      <c r="H147" s="182">
        <v>80</v>
      </c>
      <c r="I147" s="183">
        <v>25.96</v>
      </c>
      <c r="J147" s="184">
        <f>ROUND(I147*H147,2)</f>
        <v>2076.8000000000002</v>
      </c>
      <c r="K147" s="180" t="s">
        <v>19</v>
      </c>
      <c r="L147" s="39"/>
      <c r="M147" s="185" t="s">
        <v>19</v>
      </c>
      <c r="N147" s="186" t="s">
        <v>45</v>
      </c>
      <c r="O147" s="64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91</v>
      </c>
      <c r="AT147" s="189" t="s">
        <v>154</v>
      </c>
      <c r="AU147" s="189" t="s">
        <v>77</v>
      </c>
      <c r="AY147" s="17" t="s">
        <v>152</v>
      </c>
      <c r="BE147" s="190">
        <f>IF(N147="základní",J147,0)</f>
        <v>0</v>
      </c>
      <c r="BF147" s="190">
        <f>IF(N147="snížená",J147,0)</f>
        <v>2076.8000000000002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2076.8000000000002</v>
      </c>
      <c r="BL147" s="17" t="s">
        <v>91</v>
      </c>
      <c r="BM147" s="189" t="s">
        <v>540</v>
      </c>
    </row>
    <row r="148" spans="1:65" s="1" customFormat="1" ht="11.25" x14ac:dyDescent="0.2">
      <c r="A148" s="34"/>
      <c r="B148" s="35"/>
      <c r="C148" s="36"/>
      <c r="D148" s="191" t="s">
        <v>160</v>
      </c>
      <c r="E148" s="36"/>
      <c r="F148" s="192" t="s">
        <v>938</v>
      </c>
      <c r="G148" s="36"/>
      <c r="H148" s="36"/>
      <c r="I148" s="193"/>
      <c r="J148" s="36"/>
      <c r="K148" s="36"/>
      <c r="L148" s="39"/>
      <c r="M148" s="194"/>
      <c r="N148" s="19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77</v>
      </c>
    </row>
    <row r="149" spans="1:65" s="1" customFormat="1" ht="16.5" customHeight="1" x14ac:dyDescent="0.2">
      <c r="A149" s="34"/>
      <c r="B149" s="35"/>
      <c r="C149" s="178" t="s">
        <v>646</v>
      </c>
      <c r="D149" s="178" t="s">
        <v>154</v>
      </c>
      <c r="E149" s="179" t="s">
        <v>939</v>
      </c>
      <c r="F149" s="180" t="s">
        <v>940</v>
      </c>
      <c r="G149" s="181" t="s">
        <v>742</v>
      </c>
      <c r="H149" s="182">
        <v>50</v>
      </c>
      <c r="I149" s="183">
        <v>25.96</v>
      </c>
      <c r="J149" s="184">
        <f>ROUND(I149*H149,2)</f>
        <v>1298</v>
      </c>
      <c r="K149" s="180" t="s">
        <v>19</v>
      </c>
      <c r="L149" s="39"/>
      <c r="M149" s="185" t="s">
        <v>19</v>
      </c>
      <c r="N149" s="186" t="s">
        <v>45</v>
      </c>
      <c r="O149" s="64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91</v>
      </c>
      <c r="AT149" s="189" t="s">
        <v>154</v>
      </c>
      <c r="AU149" s="189" t="s">
        <v>77</v>
      </c>
      <c r="AY149" s="17" t="s">
        <v>152</v>
      </c>
      <c r="BE149" s="190">
        <f>IF(N149="základní",J149,0)</f>
        <v>0</v>
      </c>
      <c r="BF149" s="190">
        <f>IF(N149="snížená",J149,0)</f>
        <v>1298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84</v>
      </c>
      <c r="BK149" s="190">
        <f>ROUND(I149*H149,2)</f>
        <v>1298</v>
      </c>
      <c r="BL149" s="17" t="s">
        <v>91</v>
      </c>
      <c r="BM149" s="189" t="s">
        <v>544</v>
      </c>
    </row>
    <row r="150" spans="1:65" s="1" customFormat="1" ht="11.25" x14ac:dyDescent="0.2">
      <c r="A150" s="34"/>
      <c r="B150" s="35"/>
      <c r="C150" s="36"/>
      <c r="D150" s="191" t="s">
        <v>160</v>
      </c>
      <c r="E150" s="36"/>
      <c r="F150" s="192" t="s">
        <v>940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77</v>
      </c>
    </row>
    <row r="151" spans="1:65" s="1" customFormat="1" ht="16.5" customHeight="1" x14ac:dyDescent="0.2">
      <c r="A151" s="34"/>
      <c r="B151" s="35"/>
      <c r="C151" s="178" t="s">
        <v>401</v>
      </c>
      <c r="D151" s="178" t="s">
        <v>154</v>
      </c>
      <c r="E151" s="179" t="s">
        <v>941</v>
      </c>
      <c r="F151" s="180" t="s">
        <v>942</v>
      </c>
      <c r="G151" s="181" t="s">
        <v>742</v>
      </c>
      <c r="H151" s="182">
        <v>10</v>
      </c>
      <c r="I151" s="183">
        <v>23.6</v>
      </c>
      <c r="J151" s="184">
        <f>ROUND(I151*H151,2)</f>
        <v>236</v>
      </c>
      <c r="K151" s="180" t="s">
        <v>19</v>
      </c>
      <c r="L151" s="39"/>
      <c r="M151" s="185" t="s">
        <v>19</v>
      </c>
      <c r="N151" s="186" t="s">
        <v>45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91</v>
      </c>
      <c r="AT151" s="189" t="s">
        <v>154</v>
      </c>
      <c r="AU151" s="189" t="s">
        <v>77</v>
      </c>
      <c r="AY151" s="17" t="s">
        <v>152</v>
      </c>
      <c r="BE151" s="190">
        <f>IF(N151="základní",J151,0)</f>
        <v>0</v>
      </c>
      <c r="BF151" s="190">
        <f>IF(N151="snížená",J151,0)</f>
        <v>236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236</v>
      </c>
      <c r="BL151" s="17" t="s">
        <v>91</v>
      </c>
      <c r="BM151" s="189" t="s">
        <v>749</v>
      </c>
    </row>
    <row r="152" spans="1:65" s="1" customFormat="1" ht="11.25" x14ac:dyDescent="0.2">
      <c r="A152" s="34"/>
      <c r="B152" s="35"/>
      <c r="C152" s="36"/>
      <c r="D152" s="191" t="s">
        <v>160</v>
      </c>
      <c r="E152" s="36"/>
      <c r="F152" s="192" t="s">
        <v>942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77</v>
      </c>
    </row>
    <row r="153" spans="1:65" s="1" customFormat="1" ht="16.5" customHeight="1" x14ac:dyDescent="0.2">
      <c r="A153" s="34"/>
      <c r="B153" s="35"/>
      <c r="C153" s="178" t="s">
        <v>408</v>
      </c>
      <c r="D153" s="178" t="s">
        <v>154</v>
      </c>
      <c r="E153" s="179" t="s">
        <v>943</v>
      </c>
      <c r="F153" s="180" t="s">
        <v>944</v>
      </c>
      <c r="G153" s="181" t="s">
        <v>281</v>
      </c>
      <c r="H153" s="182">
        <v>24</v>
      </c>
      <c r="I153" s="183">
        <v>23.6</v>
      </c>
      <c r="J153" s="184">
        <f>ROUND(I153*H153,2)</f>
        <v>566.4</v>
      </c>
      <c r="K153" s="180" t="s">
        <v>19</v>
      </c>
      <c r="L153" s="39"/>
      <c r="M153" s="185" t="s">
        <v>19</v>
      </c>
      <c r="N153" s="186" t="s">
        <v>45</v>
      </c>
      <c r="O153" s="64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91</v>
      </c>
      <c r="AT153" s="189" t="s">
        <v>154</v>
      </c>
      <c r="AU153" s="189" t="s">
        <v>77</v>
      </c>
      <c r="AY153" s="17" t="s">
        <v>152</v>
      </c>
      <c r="BE153" s="190">
        <f>IF(N153="základní",J153,0)</f>
        <v>0</v>
      </c>
      <c r="BF153" s="190">
        <f>IF(N153="snížená",J153,0)</f>
        <v>566.4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84</v>
      </c>
      <c r="BK153" s="190">
        <f>ROUND(I153*H153,2)</f>
        <v>566.4</v>
      </c>
      <c r="BL153" s="17" t="s">
        <v>91</v>
      </c>
      <c r="BM153" s="189" t="s">
        <v>752</v>
      </c>
    </row>
    <row r="154" spans="1:65" s="1" customFormat="1" ht="11.25" x14ac:dyDescent="0.2">
      <c r="A154" s="34"/>
      <c r="B154" s="35"/>
      <c r="C154" s="36"/>
      <c r="D154" s="191" t="s">
        <v>160</v>
      </c>
      <c r="E154" s="36"/>
      <c r="F154" s="192" t="s">
        <v>944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160</v>
      </c>
      <c r="AU154" s="17" t="s">
        <v>77</v>
      </c>
    </row>
    <row r="155" spans="1:65" s="1" customFormat="1" ht="16.5" customHeight="1" x14ac:dyDescent="0.2">
      <c r="A155" s="34"/>
      <c r="B155" s="35"/>
      <c r="C155" s="178" t="s">
        <v>414</v>
      </c>
      <c r="D155" s="178" t="s">
        <v>154</v>
      </c>
      <c r="E155" s="179" t="s">
        <v>945</v>
      </c>
      <c r="F155" s="180" t="s">
        <v>946</v>
      </c>
      <c r="G155" s="181" t="s">
        <v>281</v>
      </c>
      <c r="H155" s="182">
        <v>4</v>
      </c>
      <c r="I155" s="183">
        <v>47.2</v>
      </c>
      <c r="J155" s="184">
        <f>ROUND(I155*H155,2)</f>
        <v>188.8</v>
      </c>
      <c r="K155" s="180" t="s">
        <v>19</v>
      </c>
      <c r="L155" s="39"/>
      <c r="M155" s="185" t="s">
        <v>19</v>
      </c>
      <c r="N155" s="186" t="s">
        <v>45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91</v>
      </c>
      <c r="AT155" s="189" t="s">
        <v>154</v>
      </c>
      <c r="AU155" s="189" t="s">
        <v>77</v>
      </c>
      <c r="AY155" s="17" t="s">
        <v>152</v>
      </c>
      <c r="BE155" s="190">
        <f>IF(N155="základní",J155,0)</f>
        <v>0</v>
      </c>
      <c r="BF155" s="190">
        <f>IF(N155="snížená",J155,0)</f>
        <v>188.8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188.8</v>
      </c>
      <c r="BL155" s="17" t="s">
        <v>91</v>
      </c>
      <c r="BM155" s="189" t="s">
        <v>756</v>
      </c>
    </row>
    <row r="156" spans="1:65" s="1" customFormat="1" ht="11.25" x14ac:dyDescent="0.2">
      <c r="A156" s="34"/>
      <c r="B156" s="35"/>
      <c r="C156" s="36"/>
      <c r="D156" s="191" t="s">
        <v>160</v>
      </c>
      <c r="E156" s="36"/>
      <c r="F156" s="192" t="s">
        <v>946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77</v>
      </c>
    </row>
    <row r="157" spans="1:65" s="1" customFormat="1" ht="16.5" customHeight="1" x14ac:dyDescent="0.2">
      <c r="A157" s="34"/>
      <c r="B157" s="35"/>
      <c r="C157" s="178" t="s">
        <v>419</v>
      </c>
      <c r="D157" s="178" t="s">
        <v>154</v>
      </c>
      <c r="E157" s="179" t="s">
        <v>947</v>
      </c>
      <c r="F157" s="180" t="s">
        <v>948</v>
      </c>
      <c r="G157" s="181" t="s">
        <v>281</v>
      </c>
      <c r="H157" s="182">
        <v>2</v>
      </c>
      <c r="I157" s="183">
        <v>76.7</v>
      </c>
      <c r="J157" s="184">
        <f>ROUND(I157*H157,2)</f>
        <v>153.4</v>
      </c>
      <c r="K157" s="180" t="s">
        <v>19</v>
      </c>
      <c r="L157" s="39"/>
      <c r="M157" s="185" t="s">
        <v>19</v>
      </c>
      <c r="N157" s="186" t="s">
        <v>45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91</v>
      </c>
      <c r="AT157" s="189" t="s">
        <v>154</v>
      </c>
      <c r="AU157" s="189" t="s">
        <v>77</v>
      </c>
      <c r="AY157" s="17" t="s">
        <v>152</v>
      </c>
      <c r="BE157" s="190">
        <f>IF(N157="základní",J157,0)</f>
        <v>0</v>
      </c>
      <c r="BF157" s="190">
        <f>IF(N157="snížená",J157,0)</f>
        <v>153.4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84</v>
      </c>
      <c r="BK157" s="190">
        <f>ROUND(I157*H157,2)</f>
        <v>153.4</v>
      </c>
      <c r="BL157" s="17" t="s">
        <v>91</v>
      </c>
      <c r="BM157" s="189" t="s">
        <v>759</v>
      </c>
    </row>
    <row r="158" spans="1:65" s="1" customFormat="1" ht="11.25" x14ac:dyDescent="0.2">
      <c r="A158" s="34"/>
      <c r="B158" s="35"/>
      <c r="C158" s="36"/>
      <c r="D158" s="191" t="s">
        <v>160</v>
      </c>
      <c r="E158" s="36"/>
      <c r="F158" s="192" t="s">
        <v>948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160</v>
      </c>
      <c r="AU158" s="17" t="s">
        <v>77</v>
      </c>
    </row>
    <row r="159" spans="1:65" s="1" customFormat="1" ht="16.5" customHeight="1" x14ac:dyDescent="0.2">
      <c r="A159" s="34"/>
      <c r="B159" s="35"/>
      <c r="C159" s="178" t="s">
        <v>425</v>
      </c>
      <c r="D159" s="178" t="s">
        <v>154</v>
      </c>
      <c r="E159" s="179" t="s">
        <v>949</v>
      </c>
      <c r="F159" s="180" t="s">
        <v>950</v>
      </c>
      <c r="G159" s="181" t="s">
        <v>281</v>
      </c>
      <c r="H159" s="182">
        <v>22</v>
      </c>
      <c r="I159" s="183">
        <v>76.7</v>
      </c>
      <c r="J159" s="184">
        <f>ROUND(I159*H159,2)</f>
        <v>1687.4</v>
      </c>
      <c r="K159" s="180" t="s">
        <v>19</v>
      </c>
      <c r="L159" s="39"/>
      <c r="M159" s="185" t="s">
        <v>19</v>
      </c>
      <c r="N159" s="186" t="s">
        <v>45</v>
      </c>
      <c r="O159" s="64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91</v>
      </c>
      <c r="AT159" s="189" t="s">
        <v>154</v>
      </c>
      <c r="AU159" s="189" t="s">
        <v>77</v>
      </c>
      <c r="AY159" s="17" t="s">
        <v>152</v>
      </c>
      <c r="BE159" s="190">
        <f>IF(N159="základní",J159,0)</f>
        <v>0</v>
      </c>
      <c r="BF159" s="190">
        <f>IF(N159="snížená",J159,0)</f>
        <v>1687.4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1687.4</v>
      </c>
      <c r="BL159" s="17" t="s">
        <v>91</v>
      </c>
      <c r="BM159" s="189" t="s">
        <v>783</v>
      </c>
    </row>
    <row r="160" spans="1:65" s="1" customFormat="1" ht="11.25" x14ac:dyDescent="0.2">
      <c r="A160" s="34"/>
      <c r="B160" s="35"/>
      <c r="C160" s="36"/>
      <c r="D160" s="191" t="s">
        <v>160</v>
      </c>
      <c r="E160" s="36"/>
      <c r="F160" s="192" t="s">
        <v>950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77</v>
      </c>
    </row>
    <row r="161" spans="1:65" s="1" customFormat="1" ht="16.5" customHeight="1" x14ac:dyDescent="0.2">
      <c r="A161" s="34"/>
      <c r="B161" s="35"/>
      <c r="C161" s="178" t="s">
        <v>431</v>
      </c>
      <c r="D161" s="178" t="s">
        <v>154</v>
      </c>
      <c r="E161" s="179" t="s">
        <v>951</v>
      </c>
      <c r="F161" s="180" t="s">
        <v>952</v>
      </c>
      <c r="G161" s="181" t="s">
        <v>281</v>
      </c>
      <c r="H161" s="182">
        <v>7</v>
      </c>
      <c r="I161" s="183">
        <v>295</v>
      </c>
      <c r="J161" s="184">
        <f>ROUND(I161*H161,2)</f>
        <v>2065</v>
      </c>
      <c r="K161" s="180" t="s">
        <v>19</v>
      </c>
      <c r="L161" s="39"/>
      <c r="M161" s="185" t="s">
        <v>19</v>
      </c>
      <c r="N161" s="186" t="s">
        <v>45</v>
      </c>
      <c r="O161" s="64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91</v>
      </c>
      <c r="AT161" s="189" t="s">
        <v>154</v>
      </c>
      <c r="AU161" s="189" t="s">
        <v>77</v>
      </c>
      <c r="AY161" s="17" t="s">
        <v>152</v>
      </c>
      <c r="BE161" s="190">
        <f>IF(N161="základní",J161,0)</f>
        <v>0</v>
      </c>
      <c r="BF161" s="190">
        <f>IF(N161="snížená",J161,0)</f>
        <v>2065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2065</v>
      </c>
      <c r="BL161" s="17" t="s">
        <v>91</v>
      </c>
      <c r="BM161" s="189" t="s">
        <v>785</v>
      </c>
    </row>
    <row r="162" spans="1:65" s="1" customFormat="1" ht="11.25" x14ac:dyDescent="0.2">
      <c r="A162" s="34"/>
      <c r="B162" s="35"/>
      <c r="C162" s="36"/>
      <c r="D162" s="191" t="s">
        <v>160</v>
      </c>
      <c r="E162" s="36"/>
      <c r="F162" s="192" t="s">
        <v>952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160</v>
      </c>
      <c r="AU162" s="17" t="s">
        <v>77</v>
      </c>
    </row>
    <row r="163" spans="1:65" s="1" customFormat="1" ht="16.5" customHeight="1" x14ac:dyDescent="0.2">
      <c r="A163" s="34"/>
      <c r="B163" s="35"/>
      <c r="C163" s="178" t="s">
        <v>262</v>
      </c>
      <c r="D163" s="178" t="s">
        <v>154</v>
      </c>
      <c r="E163" s="179" t="s">
        <v>953</v>
      </c>
      <c r="F163" s="180" t="s">
        <v>954</v>
      </c>
      <c r="G163" s="181" t="s">
        <v>281</v>
      </c>
      <c r="H163" s="182">
        <v>2</v>
      </c>
      <c r="I163" s="183">
        <v>295</v>
      </c>
      <c r="J163" s="184">
        <f>ROUND(I163*H163,2)</f>
        <v>590</v>
      </c>
      <c r="K163" s="180" t="s">
        <v>19</v>
      </c>
      <c r="L163" s="39"/>
      <c r="M163" s="185" t="s">
        <v>19</v>
      </c>
      <c r="N163" s="186" t="s">
        <v>45</v>
      </c>
      <c r="O163" s="64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91</v>
      </c>
      <c r="AT163" s="189" t="s">
        <v>154</v>
      </c>
      <c r="AU163" s="189" t="s">
        <v>77</v>
      </c>
      <c r="AY163" s="17" t="s">
        <v>152</v>
      </c>
      <c r="BE163" s="190">
        <f>IF(N163="základní",J163,0)</f>
        <v>0</v>
      </c>
      <c r="BF163" s="190">
        <f>IF(N163="snížená",J163,0)</f>
        <v>590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590</v>
      </c>
      <c r="BL163" s="17" t="s">
        <v>91</v>
      </c>
      <c r="BM163" s="189" t="s">
        <v>787</v>
      </c>
    </row>
    <row r="164" spans="1:65" s="1" customFormat="1" ht="11.25" x14ac:dyDescent="0.2">
      <c r="A164" s="34"/>
      <c r="B164" s="35"/>
      <c r="C164" s="36"/>
      <c r="D164" s="191" t="s">
        <v>160</v>
      </c>
      <c r="E164" s="36"/>
      <c r="F164" s="192" t="s">
        <v>954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160</v>
      </c>
      <c r="AU164" s="17" t="s">
        <v>77</v>
      </c>
    </row>
    <row r="165" spans="1:65" s="11" customFormat="1" ht="25.9" customHeight="1" x14ac:dyDescent="0.2">
      <c r="B165" s="162"/>
      <c r="C165" s="163"/>
      <c r="D165" s="164" t="s">
        <v>72</v>
      </c>
      <c r="E165" s="165" t="s">
        <v>915</v>
      </c>
      <c r="F165" s="165" t="s">
        <v>916</v>
      </c>
      <c r="G165" s="163"/>
      <c r="H165" s="163"/>
      <c r="I165" s="166"/>
      <c r="J165" s="167">
        <f>BK165</f>
        <v>4625.6000000000004</v>
      </c>
      <c r="K165" s="163"/>
      <c r="L165" s="168"/>
      <c r="M165" s="169"/>
      <c r="N165" s="170"/>
      <c r="O165" s="170"/>
      <c r="P165" s="171">
        <f>SUM(P166:P171)</f>
        <v>0</v>
      </c>
      <c r="Q165" s="170"/>
      <c r="R165" s="171">
        <f>SUM(R166:R171)</f>
        <v>0</v>
      </c>
      <c r="S165" s="170"/>
      <c r="T165" s="172">
        <f>SUM(T166:T171)</f>
        <v>0</v>
      </c>
      <c r="AR165" s="173" t="s">
        <v>77</v>
      </c>
      <c r="AT165" s="174" t="s">
        <v>72</v>
      </c>
      <c r="AU165" s="174" t="s">
        <v>73</v>
      </c>
      <c r="AY165" s="173" t="s">
        <v>152</v>
      </c>
      <c r="BK165" s="175">
        <f>SUM(BK166:BK171)</f>
        <v>4625.6000000000004</v>
      </c>
    </row>
    <row r="166" spans="1:65" s="1" customFormat="1" ht="16.5" customHeight="1" x14ac:dyDescent="0.2">
      <c r="A166" s="34"/>
      <c r="B166" s="35"/>
      <c r="C166" s="178" t="s">
        <v>445</v>
      </c>
      <c r="D166" s="178" t="s">
        <v>154</v>
      </c>
      <c r="E166" s="179" t="s">
        <v>955</v>
      </c>
      <c r="F166" s="180" t="s">
        <v>956</v>
      </c>
      <c r="G166" s="181" t="s">
        <v>281</v>
      </c>
      <c r="H166" s="182">
        <v>1</v>
      </c>
      <c r="I166" s="183">
        <v>1770</v>
      </c>
      <c r="J166" s="184">
        <f>ROUND(I166*H166,2)</f>
        <v>1770</v>
      </c>
      <c r="K166" s="180" t="s">
        <v>19</v>
      </c>
      <c r="L166" s="39"/>
      <c r="M166" s="185" t="s">
        <v>19</v>
      </c>
      <c r="N166" s="186" t="s">
        <v>45</v>
      </c>
      <c r="O166" s="64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91</v>
      </c>
      <c r="AT166" s="189" t="s">
        <v>154</v>
      </c>
      <c r="AU166" s="189" t="s">
        <v>77</v>
      </c>
      <c r="AY166" s="17" t="s">
        <v>152</v>
      </c>
      <c r="BE166" s="190">
        <f>IF(N166="základní",J166,0)</f>
        <v>0</v>
      </c>
      <c r="BF166" s="190">
        <f>IF(N166="snížená",J166,0)</f>
        <v>1770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84</v>
      </c>
      <c r="BK166" s="190">
        <f>ROUND(I166*H166,2)</f>
        <v>1770</v>
      </c>
      <c r="BL166" s="17" t="s">
        <v>91</v>
      </c>
      <c r="BM166" s="189" t="s">
        <v>852</v>
      </c>
    </row>
    <row r="167" spans="1:65" s="1" customFormat="1" ht="11.25" x14ac:dyDescent="0.2">
      <c r="A167" s="34"/>
      <c r="B167" s="35"/>
      <c r="C167" s="36"/>
      <c r="D167" s="191" t="s">
        <v>160</v>
      </c>
      <c r="E167" s="36"/>
      <c r="F167" s="192" t="s">
        <v>956</v>
      </c>
      <c r="G167" s="36"/>
      <c r="H167" s="36"/>
      <c r="I167" s="193"/>
      <c r="J167" s="36"/>
      <c r="K167" s="36"/>
      <c r="L167" s="39"/>
      <c r="M167" s="194"/>
      <c r="N167" s="195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160</v>
      </c>
      <c r="AU167" s="17" t="s">
        <v>77</v>
      </c>
    </row>
    <row r="168" spans="1:65" s="1" customFormat="1" ht="16.5" customHeight="1" x14ac:dyDescent="0.2">
      <c r="A168" s="34"/>
      <c r="B168" s="35"/>
      <c r="C168" s="178" t="s">
        <v>451</v>
      </c>
      <c r="D168" s="178" t="s">
        <v>154</v>
      </c>
      <c r="E168" s="179" t="s">
        <v>957</v>
      </c>
      <c r="F168" s="180" t="s">
        <v>958</v>
      </c>
      <c r="G168" s="181" t="s">
        <v>281</v>
      </c>
      <c r="H168" s="182">
        <v>8</v>
      </c>
      <c r="I168" s="183">
        <v>118</v>
      </c>
      <c r="J168" s="184">
        <f>ROUND(I168*H168,2)</f>
        <v>944</v>
      </c>
      <c r="K168" s="180" t="s">
        <v>19</v>
      </c>
      <c r="L168" s="39"/>
      <c r="M168" s="185" t="s">
        <v>19</v>
      </c>
      <c r="N168" s="186" t="s">
        <v>45</v>
      </c>
      <c r="O168" s="64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91</v>
      </c>
      <c r="AT168" s="189" t="s">
        <v>154</v>
      </c>
      <c r="AU168" s="189" t="s">
        <v>77</v>
      </c>
      <c r="AY168" s="17" t="s">
        <v>152</v>
      </c>
      <c r="BE168" s="190">
        <f>IF(N168="základní",J168,0)</f>
        <v>0</v>
      </c>
      <c r="BF168" s="190">
        <f>IF(N168="snížená",J168,0)</f>
        <v>944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84</v>
      </c>
      <c r="BK168" s="190">
        <f>ROUND(I168*H168,2)</f>
        <v>944</v>
      </c>
      <c r="BL168" s="17" t="s">
        <v>91</v>
      </c>
      <c r="BM168" s="189" t="s">
        <v>856</v>
      </c>
    </row>
    <row r="169" spans="1:65" s="1" customFormat="1" ht="11.25" x14ac:dyDescent="0.2">
      <c r="A169" s="34"/>
      <c r="B169" s="35"/>
      <c r="C169" s="36"/>
      <c r="D169" s="191" t="s">
        <v>160</v>
      </c>
      <c r="E169" s="36"/>
      <c r="F169" s="192" t="s">
        <v>958</v>
      </c>
      <c r="G169" s="36"/>
      <c r="H169" s="36"/>
      <c r="I169" s="193"/>
      <c r="J169" s="36"/>
      <c r="K169" s="36"/>
      <c r="L169" s="39"/>
      <c r="M169" s="194"/>
      <c r="N169" s="19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160</v>
      </c>
      <c r="AU169" s="17" t="s">
        <v>77</v>
      </c>
    </row>
    <row r="170" spans="1:65" s="1" customFormat="1" ht="16.5" customHeight="1" x14ac:dyDescent="0.2">
      <c r="A170" s="34"/>
      <c r="B170" s="35"/>
      <c r="C170" s="178" t="s">
        <v>784</v>
      </c>
      <c r="D170" s="178" t="s">
        <v>154</v>
      </c>
      <c r="E170" s="179" t="s">
        <v>959</v>
      </c>
      <c r="F170" s="180" t="s">
        <v>960</v>
      </c>
      <c r="G170" s="181" t="s">
        <v>281</v>
      </c>
      <c r="H170" s="182">
        <v>54</v>
      </c>
      <c r="I170" s="183">
        <v>35.4</v>
      </c>
      <c r="J170" s="184">
        <f>ROUND(I170*H170,2)</f>
        <v>1911.6</v>
      </c>
      <c r="K170" s="180" t="s">
        <v>19</v>
      </c>
      <c r="L170" s="39"/>
      <c r="M170" s="185" t="s">
        <v>19</v>
      </c>
      <c r="N170" s="186" t="s">
        <v>45</v>
      </c>
      <c r="O170" s="64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91</v>
      </c>
      <c r="AT170" s="189" t="s">
        <v>154</v>
      </c>
      <c r="AU170" s="189" t="s">
        <v>77</v>
      </c>
      <c r="AY170" s="17" t="s">
        <v>152</v>
      </c>
      <c r="BE170" s="190">
        <f>IF(N170="základní",J170,0)</f>
        <v>0</v>
      </c>
      <c r="BF170" s="190">
        <f>IF(N170="snížená",J170,0)</f>
        <v>1911.6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1911.6</v>
      </c>
      <c r="BL170" s="17" t="s">
        <v>91</v>
      </c>
      <c r="BM170" s="189" t="s">
        <v>860</v>
      </c>
    </row>
    <row r="171" spans="1:65" s="1" customFormat="1" ht="11.25" x14ac:dyDescent="0.2">
      <c r="A171" s="34"/>
      <c r="B171" s="35"/>
      <c r="C171" s="36"/>
      <c r="D171" s="191" t="s">
        <v>160</v>
      </c>
      <c r="E171" s="36"/>
      <c r="F171" s="192" t="s">
        <v>960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77</v>
      </c>
    </row>
    <row r="172" spans="1:65" s="11" customFormat="1" ht="25.9" customHeight="1" x14ac:dyDescent="0.2">
      <c r="B172" s="162"/>
      <c r="C172" s="163"/>
      <c r="D172" s="164" t="s">
        <v>72</v>
      </c>
      <c r="E172" s="165" t="s">
        <v>961</v>
      </c>
      <c r="F172" s="165" t="s">
        <v>962</v>
      </c>
      <c r="G172" s="163"/>
      <c r="H172" s="163"/>
      <c r="I172" s="166"/>
      <c r="J172" s="167">
        <f>BK172</f>
        <v>660.8</v>
      </c>
      <c r="K172" s="163"/>
      <c r="L172" s="168"/>
      <c r="M172" s="169"/>
      <c r="N172" s="170"/>
      <c r="O172" s="170"/>
      <c r="P172" s="171">
        <f>SUM(P173:P174)</f>
        <v>0</v>
      </c>
      <c r="Q172" s="170"/>
      <c r="R172" s="171">
        <f>SUM(R173:R174)</f>
        <v>0</v>
      </c>
      <c r="S172" s="170"/>
      <c r="T172" s="172">
        <f>SUM(T173:T174)</f>
        <v>0</v>
      </c>
      <c r="AR172" s="173" t="s">
        <v>77</v>
      </c>
      <c r="AT172" s="174" t="s">
        <v>72</v>
      </c>
      <c r="AU172" s="174" t="s">
        <v>73</v>
      </c>
      <c r="AY172" s="173" t="s">
        <v>152</v>
      </c>
      <c r="BK172" s="175">
        <f>SUM(BK173:BK174)</f>
        <v>660.8</v>
      </c>
    </row>
    <row r="173" spans="1:65" s="1" customFormat="1" ht="16.5" customHeight="1" x14ac:dyDescent="0.2">
      <c r="A173" s="34"/>
      <c r="B173" s="35"/>
      <c r="C173" s="178" t="s">
        <v>456</v>
      </c>
      <c r="D173" s="178" t="s">
        <v>154</v>
      </c>
      <c r="E173" s="179" t="s">
        <v>963</v>
      </c>
      <c r="F173" s="180" t="s">
        <v>964</v>
      </c>
      <c r="G173" s="181" t="s">
        <v>965</v>
      </c>
      <c r="H173" s="182">
        <v>2</v>
      </c>
      <c r="I173" s="183">
        <v>330.4</v>
      </c>
      <c r="J173" s="184">
        <f>ROUND(I173*H173,2)</f>
        <v>660.8</v>
      </c>
      <c r="K173" s="180" t="s">
        <v>19</v>
      </c>
      <c r="L173" s="39"/>
      <c r="M173" s="185" t="s">
        <v>19</v>
      </c>
      <c r="N173" s="186" t="s">
        <v>45</v>
      </c>
      <c r="O173" s="64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91</v>
      </c>
      <c r="AT173" s="189" t="s">
        <v>154</v>
      </c>
      <c r="AU173" s="189" t="s">
        <v>77</v>
      </c>
      <c r="AY173" s="17" t="s">
        <v>152</v>
      </c>
      <c r="BE173" s="190">
        <f>IF(N173="základní",J173,0)</f>
        <v>0</v>
      </c>
      <c r="BF173" s="190">
        <f>IF(N173="snížená",J173,0)</f>
        <v>660.8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84</v>
      </c>
      <c r="BK173" s="190">
        <f>ROUND(I173*H173,2)</f>
        <v>660.8</v>
      </c>
      <c r="BL173" s="17" t="s">
        <v>91</v>
      </c>
      <c r="BM173" s="189" t="s">
        <v>863</v>
      </c>
    </row>
    <row r="174" spans="1:65" s="1" customFormat="1" ht="11.25" x14ac:dyDescent="0.2">
      <c r="A174" s="34"/>
      <c r="B174" s="35"/>
      <c r="C174" s="36"/>
      <c r="D174" s="191" t="s">
        <v>160</v>
      </c>
      <c r="E174" s="36"/>
      <c r="F174" s="192" t="s">
        <v>964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160</v>
      </c>
      <c r="AU174" s="17" t="s">
        <v>77</v>
      </c>
    </row>
    <row r="175" spans="1:65" s="11" customFormat="1" ht="25.9" customHeight="1" x14ac:dyDescent="0.2">
      <c r="B175" s="162"/>
      <c r="C175" s="163"/>
      <c r="D175" s="164" t="s">
        <v>72</v>
      </c>
      <c r="E175" s="165" t="s">
        <v>966</v>
      </c>
      <c r="F175" s="165" t="s">
        <v>967</v>
      </c>
      <c r="G175" s="163"/>
      <c r="H175" s="163"/>
      <c r="I175" s="166"/>
      <c r="J175" s="167">
        <f>BK175</f>
        <v>1416</v>
      </c>
      <c r="K175" s="163"/>
      <c r="L175" s="168"/>
      <c r="M175" s="169"/>
      <c r="N175" s="170"/>
      <c r="O175" s="170"/>
      <c r="P175" s="171">
        <f>SUM(P176:P179)</f>
        <v>0</v>
      </c>
      <c r="Q175" s="170"/>
      <c r="R175" s="171">
        <f>SUM(R176:R179)</f>
        <v>0</v>
      </c>
      <c r="S175" s="170"/>
      <c r="T175" s="172">
        <f>SUM(T176:T179)</f>
        <v>0</v>
      </c>
      <c r="AR175" s="173" t="s">
        <v>77</v>
      </c>
      <c r="AT175" s="174" t="s">
        <v>72</v>
      </c>
      <c r="AU175" s="174" t="s">
        <v>73</v>
      </c>
      <c r="AY175" s="173" t="s">
        <v>152</v>
      </c>
      <c r="BK175" s="175">
        <f>SUM(BK176:BK179)</f>
        <v>1416</v>
      </c>
    </row>
    <row r="176" spans="1:65" s="1" customFormat="1" ht="16.5" customHeight="1" x14ac:dyDescent="0.2">
      <c r="A176" s="34"/>
      <c r="B176" s="35"/>
      <c r="C176" s="178" t="s">
        <v>462</v>
      </c>
      <c r="D176" s="178" t="s">
        <v>154</v>
      </c>
      <c r="E176" s="179" t="s">
        <v>968</v>
      </c>
      <c r="F176" s="180" t="s">
        <v>969</v>
      </c>
      <c r="G176" s="181" t="s">
        <v>965</v>
      </c>
      <c r="H176" s="182">
        <v>2</v>
      </c>
      <c r="I176" s="183">
        <v>413</v>
      </c>
      <c r="J176" s="184">
        <f>ROUND(I176*H176,2)</f>
        <v>826</v>
      </c>
      <c r="K176" s="180" t="s">
        <v>19</v>
      </c>
      <c r="L176" s="39"/>
      <c r="M176" s="185" t="s">
        <v>19</v>
      </c>
      <c r="N176" s="186" t="s">
        <v>45</v>
      </c>
      <c r="O176" s="64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91</v>
      </c>
      <c r="AT176" s="189" t="s">
        <v>154</v>
      </c>
      <c r="AU176" s="189" t="s">
        <v>77</v>
      </c>
      <c r="AY176" s="17" t="s">
        <v>152</v>
      </c>
      <c r="BE176" s="190">
        <f>IF(N176="základní",J176,0)</f>
        <v>0</v>
      </c>
      <c r="BF176" s="190">
        <f>IF(N176="snížená",J176,0)</f>
        <v>826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84</v>
      </c>
      <c r="BK176" s="190">
        <f>ROUND(I176*H176,2)</f>
        <v>826</v>
      </c>
      <c r="BL176" s="17" t="s">
        <v>91</v>
      </c>
      <c r="BM176" s="189" t="s">
        <v>864</v>
      </c>
    </row>
    <row r="177" spans="1:65" s="1" customFormat="1" ht="11.25" x14ac:dyDescent="0.2">
      <c r="A177" s="34"/>
      <c r="B177" s="35"/>
      <c r="C177" s="36"/>
      <c r="D177" s="191" t="s">
        <v>160</v>
      </c>
      <c r="E177" s="36"/>
      <c r="F177" s="192" t="s">
        <v>969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160</v>
      </c>
      <c r="AU177" s="17" t="s">
        <v>77</v>
      </c>
    </row>
    <row r="178" spans="1:65" s="1" customFormat="1" ht="16.5" customHeight="1" x14ac:dyDescent="0.2">
      <c r="A178" s="34"/>
      <c r="B178" s="35"/>
      <c r="C178" s="178" t="s">
        <v>468</v>
      </c>
      <c r="D178" s="178" t="s">
        <v>154</v>
      </c>
      <c r="E178" s="179" t="s">
        <v>970</v>
      </c>
      <c r="F178" s="180" t="s">
        <v>971</v>
      </c>
      <c r="G178" s="181" t="s">
        <v>965</v>
      </c>
      <c r="H178" s="182">
        <v>1</v>
      </c>
      <c r="I178" s="183">
        <v>590</v>
      </c>
      <c r="J178" s="184">
        <f>ROUND(I178*H178,2)</f>
        <v>590</v>
      </c>
      <c r="K178" s="180" t="s">
        <v>19</v>
      </c>
      <c r="L178" s="39"/>
      <c r="M178" s="185" t="s">
        <v>19</v>
      </c>
      <c r="N178" s="186" t="s">
        <v>45</v>
      </c>
      <c r="O178" s="64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91</v>
      </c>
      <c r="AT178" s="189" t="s">
        <v>154</v>
      </c>
      <c r="AU178" s="189" t="s">
        <v>77</v>
      </c>
      <c r="AY178" s="17" t="s">
        <v>152</v>
      </c>
      <c r="BE178" s="190">
        <f>IF(N178="základní",J178,0)</f>
        <v>0</v>
      </c>
      <c r="BF178" s="190">
        <f>IF(N178="snížená",J178,0)</f>
        <v>590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84</v>
      </c>
      <c r="BK178" s="190">
        <f>ROUND(I178*H178,2)</f>
        <v>590</v>
      </c>
      <c r="BL178" s="17" t="s">
        <v>91</v>
      </c>
      <c r="BM178" s="189" t="s">
        <v>865</v>
      </c>
    </row>
    <row r="179" spans="1:65" s="1" customFormat="1" ht="11.25" x14ac:dyDescent="0.2">
      <c r="A179" s="34"/>
      <c r="B179" s="35"/>
      <c r="C179" s="36"/>
      <c r="D179" s="191" t="s">
        <v>160</v>
      </c>
      <c r="E179" s="36"/>
      <c r="F179" s="192" t="s">
        <v>971</v>
      </c>
      <c r="G179" s="36"/>
      <c r="H179" s="36"/>
      <c r="I179" s="193"/>
      <c r="J179" s="36"/>
      <c r="K179" s="36"/>
      <c r="L179" s="39"/>
      <c r="M179" s="194"/>
      <c r="N179" s="19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160</v>
      </c>
      <c r="AU179" s="17" t="s">
        <v>77</v>
      </c>
    </row>
    <row r="180" spans="1:65" s="11" customFormat="1" ht="25.9" customHeight="1" x14ac:dyDescent="0.2">
      <c r="B180" s="162"/>
      <c r="C180" s="163"/>
      <c r="D180" s="164" t="s">
        <v>72</v>
      </c>
      <c r="E180" s="165" t="s">
        <v>247</v>
      </c>
      <c r="F180" s="165" t="s">
        <v>248</v>
      </c>
      <c r="G180" s="163"/>
      <c r="H180" s="163"/>
      <c r="I180" s="166"/>
      <c r="J180" s="167">
        <f>BK180</f>
        <v>0</v>
      </c>
      <c r="K180" s="163"/>
      <c r="L180" s="168"/>
      <c r="M180" s="169"/>
      <c r="N180" s="170"/>
      <c r="O180" s="170"/>
      <c r="P180" s="171">
        <v>0</v>
      </c>
      <c r="Q180" s="170"/>
      <c r="R180" s="171">
        <v>0</v>
      </c>
      <c r="S180" s="170"/>
      <c r="T180" s="172">
        <v>0</v>
      </c>
      <c r="AR180" s="173" t="s">
        <v>84</v>
      </c>
      <c r="AT180" s="174" t="s">
        <v>72</v>
      </c>
      <c r="AU180" s="174" t="s">
        <v>73</v>
      </c>
      <c r="AY180" s="173" t="s">
        <v>152</v>
      </c>
      <c r="BK180" s="175">
        <v>0</v>
      </c>
    </row>
    <row r="181" spans="1:65" s="11" customFormat="1" ht="25.9" customHeight="1" x14ac:dyDescent="0.2">
      <c r="B181" s="162"/>
      <c r="C181" s="163"/>
      <c r="D181" s="164" t="s">
        <v>72</v>
      </c>
      <c r="E181" s="165" t="s">
        <v>335</v>
      </c>
      <c r="F181" s="165" t="s">
        <v>336</v>
      </c>
      <c r="G181" s="163"/>
      <c r="H181" s="163"/>
      <c r="I181" s="166"/>
      <c r="J181" s="167">
        <f>BK181</f>
        <v>33040</v>
      </c>
      <c r="K181" s="163"/>
      <c r="L181" s="168"/>
      <c r="M181" s="169"/>
      <c r="N181" s="170"/>
      <c r="O181" s="170"/>
      <c r="P181" s="171">
        <f>SUM(P182:P191)</f>
        <v>0</v>
      </c>
      <c r="Q181" s="170"/>
      <c r="R181" s="171">
        <f>SUM(R182:R191)</f>
        <v>0</v>
      </c>
      <c r="S181" s="170"/>
      <c r="T181" s="172">
        <f>SUM(T182:T191)</f>
        <v>0</v>
      </c>
      <c r="AR181" s="173" t="s">
        <v>94</v>
      </c>
      <c r="AT181" s="174" t="s">
        <v>72</v>
      </c>
      <c r="AU181" s="174" t="s">
        <v>73</v>
      </c>
      <c r="AY181" s="173" t="s">
        <v>152</v>
      </c>
      <c r="BK181" s="175">
        <f>SUM(BK182:BK191)</f>
        <v>33040</v>
      </c>
    </row>
    <row r="182" spans="1:65" s="1" customFormat="1" ht="16.5" customHeight="1" x14ac:dyDescent="0.2">
      <c r="A182" s="34"/>
      <c r="B182" s="35"/>
      <c r="C182" s="178" t="s">
        <v>278</v>
      </c>
      <c r="D182" s="178" t="s">
        <v>154</v>
      </c>
      <c r="E182" s="179" t="s">
        <v>972</v>
      </c>
      <c r="F182" s="180" t="s">
        <v>973</v>
      </c>
      <c r="G182" s="181" t="s">
        <v>974</v>
      </c>
      <c r="H182" s="182">
        <v>1</v>
      </c>
      <c r="I182" s="183">
        <v>1180</v>
      </c>
      <c r="J182" s="184">
        <f>ROUND(I182*H182,2)</f>
        <v>1180</v>
      </c>
      <c r="K182" s="180" t="s">
        <v>19</v>
      </c>
      <c r="L182" s="39"/>
      <c r="M182" s="185" t="s">
        <v>19</v>
      </c>
      <c r="N182" s="186" t="s">
        <v>45</v>
      </c>
      <c r="O182" s="64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343</v>
      </c>
      <c r="AT182" s="189" t="s">
        <v>154</v>
      </c>
      <c r="AU182" s="189" t="s">
        <v>77</v>
      </c>
      <c r="AY182" s="17" t="s">
        <v>152</v>
      </c>
      <c r="BE182" s="190">
        <f>IF(N182="základní",J182,0)</f>
        <v>0</v>
      </c>
      <c r="BF182" s="190">
        <f>IF(N182="snížená",J182,0)</f>
        <v>1180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1180</v>
      </c>
      <c r="BL182" s="17" t="s">
        <v>343</v>
      </c>
      <c r="BM182" s="189" t="s">
        <v>975</v>
      </c>
    </row>
    <row r="183" spans="1:65" s="1" customFormat="1" ht="11.25" x14ac:dyDescent="0.2">
      <c r="A183" s="34"/>
      <c r="B183" s="35"/>
      <c r="C183" s="36"/>
      <c r="D183" s="191" t="s">
        <v>160</v>
      </c>
      <c r="E183" s="36"/>
      <c r="F183" s="192" t="s">
        <v>976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77</v>
      </c>
    </row>
    <row r="184" spans="1:65" s="1" customFormat="1" ht="16.5" customHeight="1" x14ac:dyDescent="0.2">
      <c r="A184" s="34"/>
      <c r="B184" s="35"/>
      <c r="C184" s="178" t="s">
        <v>284</v>
      </c>
      <c r="D184" s="178" t="s">
        <v>154</v>
      </c>
      <c r="E184" s="179" t="s">
        <v>977</v>
      </c>
      <c r="F184" s="180" t="s">
        <v>978</v>
      </c>
      <c r="G184" s="181" t="s">
        <v>974</v>
      </c>
      <c r="H184" s="182">
        <v>1</v>
      </c>
      <c r="I184" s="183">
        <v>11800</v>
      </c>
      <c r="J184" s="184">
        <f>ROUND(I184*H184,2)</f>
        <v>11800</v>
      </c>
      <c r="K184" s="180" t="s">
        <v>19</v>
      </c>
      <c r="L184" s="39"/>
      <c r="M184" s="185" t="s">
        <v>19</v>
      </c>
      <c r="N184" s="186" t="s">
        <v>45</v>
      </c>
      <c r="O184" s="64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343</v>
      </c>
      <c r="AT184" s="189" t="s">
        <v>154</v>
      </c>
      <c r="AU184" s="189" t="s">
        <v>77</v>
      </c>
      <c r="AY184" s="17" t="s">
        <v>152</v>
      </c>
      <c r="BE184" s="190">
        <f>IF(N184="základní",J184,0)</f>
        <v>0</v>
      </c>
      <c r="BF184" s="190">
        <f>IF(N184="snížená",J184,0)</f>
        <v>11800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84</v>
      </c>
      <c r="BK184" s="190">
        <f>ROUND(I184*H184,2)</f>
        <v>11800</v>
      </c>
      <c r="BL184" s="17" t="s">
        <v>343</v>
      </c>
      <c r="BM184" s="189" t="s">
        <v>979</v>
      </c>
    </row>
    <row r="185" spans="1:65" s="1" customFormat="1" ht="11.25" x14ac:dyDescent="0.2">
      <c r="A185" s="34"/>
      <c r="B185" s="35"/>
      <c r="C185" s="36"/>
      <c r="D185" s="191" t="s">
        <v>160</v>
      </c>
      <c r="E185" s="36"/>
      <c r="F185" s="192" t="s">
        <v>976</v>
      </c>
      <c r="G185" s="36"/>
      <c r="H185" s="36"/>
      <c r="I185" s="193"/>
      <c r="J185" s="36"/>
      <c r="K185" s="36"/>
      <c r="L185" s="39"/>
      <c r="M185" s="194"/>
      <c r="N185" s="195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160</v>
      </c>
      <c r="AU185" s="17" t="s">
        <v>77</v>
      </c>
    </row>
    <row r="186" spans="1:65" s="1" customFormat="1" ht="16.5" customHeight="1" x14ac:dyDescent="0.2">
      <c r="A186" s="34"/>
      <c r="B186" s="35"/>
      <c r="C186" s="178" t="s">
        <v>290</v>
      </c>
      <c r="D186" s="178" t="s">
        <v>154</v>
      </c>
      <c r="E186" s="179" t="s">
        <v>980</v>
      </c>
      <c r="F186" s="180" t="s">
        <v>981</v>
      </c>
      <c r="G186" s="181" t="s">
        <v>974</v>
      </c>
      <c r="H186" s="182">
        <v>1</v>
      </c>
      <c r="I186" s="183">
        <v>11800</v>
      </c>
      <c r="J186" s="184">
        <f>ROUND(I186*H186,2)</f>
        <v>11800</v>
      </c>
      <c r="K186" s="180" t="s">
        <v>19</v>
      </c>
      <c r="L186" s="39"/>
      <c r="M186" s="185" t="s">
        <v>19</v>
      </c>
      <c r="N186" s="186" t="s">
        <v>45</v>
      </c>
      <c r="O186" s="64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343</v>
      </c>
      <c r="AT186" s="189" t="s">
        <v>154</v>
      </c>
      <c r="AU186" s="189" t="s">
        <v>77</v>
      </c>
      <c r="AY186" s="17" t="s">
        <v>152</v>
      </c>
      <c r="BE186" s="190">
        <f>IF(N186="základní",J186,0)</f>
        <v>0</v>
      </c>
      <c r="BF186" s="190">
        <f>IF(N186="snížená",J186,0)</f>
        <v>11800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84</v>
      </c>
      <c r="BK186" s="190">
        <f>ROUND(I186*H186,2)</f>
        <v>11800</v>
      </c>
      <c r="BL186" s="17" t="s">
        <v>343</v>
      </c>
      <c r="BM186" s="189" t="s">
        <v>982</v>
      </c>
    </row>
    <row r="187" spans="1:65" s="1" customFormat="1" ht="11.25" x14ac:dyDescent="0.2">
      <c r="A187" s="34"/>
      <c r="B187" s="35"/>
      <c r="C187" s="36"/>
      <c r="D187" s="191" t="s">
        <v>160</v>
      </c>
      <c r="E187" s="36"/>
      <c r="F187" s="192" t="s">
        <v>976</v>
      </c>
      <c r="G187" s="36"/>
      <c r="H187" s="36"/>
      <c r="I187" s="193"/>
      <c r="J187" s="36"/>
      <c r="K187" s="36"/>
      <c r="L187" s="39"/>
      <c r="M187" s="194"/>
      <c r="N187" s="195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160</v>
      </c>
      <c r="AU187" s="17" t="s">
        <v>77</v>
      </c>
    </row>
    <row r="188" spans="1:65" s="1" customFormat="1" ht="16.5" customHeight="1" x14ac:dyDescent="0.2">
      <c r="A188" s="34"/>
      <c r="B188" s="35"/>
      <c r="C188" s="178" t="s">
        <v>296</v>
      </c>
      <c r="D188" s="178" t="s">
        <v>154</v>
      </c>
      <c r="E188" s="179" t="s">
        <v>983</v>
      </c>
      <c r="F188" s="180" t="s">
        <v>984</v>
      </c>
      <c r="G188" s="181" t="s">
        <v>974</v>
      </c>
      <c r="H188" s="182">
        <v>1</v>
      </c>
      <c r="I188" s="183">
        <v>5900</v>
      </c>
      <c r="J188" s="184">
        <f>ROUND(I188*H188,2)</f>
        <v>5900</v>
      </c>
      <c r="K188" s="180" t="s">
        <v>19</v>
      </c>
      <c r="L188" s="39"/>
      <c r="M188" s="185" t="s">
        <v>19</v>
      </c>
      <c r="N188" s="186" t="s">
        <v>45</v>
      </c>
      <c r="O188" s="64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343</v>
      </c>
      <c r="AT188" s="189" t="s">
        <v>154</v>
      </c>
      <c r="AU188" s="189" t="s">
        <v>77</v>
      </c>
      <c r="AY188" s="17" t="s">
        <v>152</v>
      </c>
      <c r="BE188" s="190">
        <f>IF(N188="základní",J188,0)</f>
        <v>0</v>
      </c>
      <c r="BF188" s="190">
        <f>IF(N188="snížená",J188,0)</f>
        <v>5900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84</v>
      </c>
      <c r="BK188" s="190">
        <f>ROUND(I188*H188,2)</f>
        <v>5900</v>
      </c>
      <c r="BL188" s="17" t="s">
        <v>343</v>
      </c>
      <c r="BM188" s="189" t="s">
        <v>985</v>
      </c>
    </row>
    <row r="189" spans="1:65" s="1" customFormat="1" ht="11.25" x14ac:dyDescent="0.2">
      <c r="A189" s="34"/>
      <c r="B189" s="35"/>
      <c r="C189" s="36"/>
      <c r="D189" s="191" t="s">
        <v>160</v>
      </c>
      <c r="E189" s="36"/>
      <c r="F189" s="192" t="s">
        <v>976</v>
      </c>
      <c r="G189" s="36"/>
      <c r="H189" s="36"/>
      <c r="I189" s="193"/>
      <c r="J189" s="36"/>
      <c r="K189" s="36"/>
      <c r="L189" s="39"/>
      <c r="M189" s="194"/>
      <c r="N189" s="195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160</v>
      </c>
      <c r="AU189" s="17" t="s">
        <v>77</v>
      </c>
    </row>
    <row r="190" spans="1:65" s="1" customFormat="1" ht="16.5" customHeight="1" x14ac:dyDescent="0.2">
      <c r="A190" s="34"/>
      <c r="B190" s="35"/>
      <c r="C190" s="178" t="s">
        <v>302</v>
      </c>
      <c r="D190" s="178" t="s">
        <v>154</v>
      </c>
      <c r="E190" s="179" t="s">
        <v>986</v>
      </c>
      <c r="F190" s="180" t="s">
        <v>987</v>
      </c>
      <c r="G190" s="181" t="s">
        <v>974</v>
      </c>
      <c r="H190" s="182">
        <v>1</v>
      </c>
      <c r="I190" s="183">
        <v>2360</v>
      </c>
      <c r="J190" s="184">
        <f>ROUND(I190*H190,2)</f>
        <v>2360</v>
      </c>
      <c r="K190" s="180" t="s">
        <v>19</v>
      </c>
      <c r="L190" s="39"/>
      <c r="M190" s="185" t="s">
        <v>19</v>
      </c>
      <c r="N190" s="186" t="s">
        <v>45</v>
      </c>
      <c r="O190" s="64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343</v>
      </c>
      <c r="AT190" s="189" t="s">
        <v>154</v>
      </c>
      <c r="AU190" s="189" t="s">
        <v>77</v>
      </c>
      <c r="AY190" s="17" t="s">
        <v>152</v>
      </c>
      <c r="BE190" s="190">
        <f>IF(N190="základní",J190,0)</f>
        <v>0</v>
      </c>
      <c r="BF190" s="190">
        <f>IF(N190="snížená",J190,0)</f>
        <v>2360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84</v>
      </c>
      <c r="BK190" s="190">
        <f>ROUND(I190*H190,2)</f>
        <v>2360</v>
      </c>
      <c r="BL190" s="17" t="s">
        <v>343</v>
      </c>
      <c r="BM190" s="189" t="s">
        <v>988</v>
      </c>
    </row>
    <row r="191" spans="1:65" s="1" customFormat="1" ht="11.25" x14ac:dyDescent="0.2">
      <c r="A191" s="34"/>
      <c r="B191" s="35"/>
      <c r="C191" s="36"/>
      <c r="D191" s="191" t="s">
        <v>160</v>
      </c>
      <c r="E191" s="36"/>
      <c r="F191" s="192" t="s">
        <v>987</v>
      </c>
      <c r="G191" s="36"/>
      <c r="H191" s="36"/>
      <c r="I191" s="193"/>
      <c r="J191" s="36"/>
      <c r="K191" s="36"/>
      <c r="L191" s="39"/>
      <c r="M191" s="230"/>
      <c r="N191" s="231"/>
      <c r="O191" s="232"/>
      <c r="P191" s="232"/>
      <c r="Q191" s="232"/>
      <c r="R191" s="232"/>
      <c r="S191" s="232"/>
      <c r="T191" s="233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160</v>
      </c>
      <c r="AU191" s="17" t="s">
        <v>77</v>
      </c>
    </row>
    <row r="192" spans="1:65" s="1" customFormat="1" ht="6.95" customHeight="1" x14ac:dyDescent="0.2">
      <c r="A192" s="34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9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sheetProtection password="CC35" sheet="1" objects="1" scenarios="1" formatColumns="0" formatRows="0" autoFilter="0"/>
  <autoFilter ref="C94:K191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108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872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989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ROUND(J100, 2)</f>
        <v>1352844.04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ROUND((SUM(BE100:BE285)),  2)</f>
        <v>0</v>
      </c>
      <c r="G35" s="34"/>
      <c r="H35" s="34"/>
      <c r="I35" s="124">
        <v>0.21</v>
      </c>
      <c r="J35" s="123">
        <f>ROUND(((SUM(BE100:BE285))*I35),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ROUND((SUM(BF100:BF285)),  2)</f>
        <v>1352844.04</v>
      </c>
      <c r="G36" s="34"/>
      <c r="H36" s="34"/>
      <c r="I36" s="124">
        <v>0.15</v>
      </c>
      <c r="J36" s="123">
        <f>ROUND(((SUM(BF100:BF285))*I36),  2)</f>
        <v>202926.61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ROUND((SUM(BG100:BG285)),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ROUND((SUM(BH100:BH285)),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ROUND((SUM(BI100:BI285)),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1555770.65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872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2 - 2NP-položky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>Ostrava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J100</f>
        <v>1352844.04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874</v>
      </c>
      <c r="E64" s="143"/>
      <c r="F64" s="143"/>
      <c r="G64" s="143"/>
      <c r="H64" s="143"/>
      <c r="I64" s="143"/>
      <c r="J64" s="144">
        <f>J101</f>
        <v>0</v>
      </c>
      <c r="K64" s="141"/>
      <c r="L64" s="145"/>
    </row>
    <row r="65" spans="1:31" s="8" customFormat="1" ht="24.95" customHeight="1" x14ac:dyDescent="0.2">
      <c r="B65" s="140"/>
      <c r="C65" s="141"/>
      <c r="D65" s="142" t="s">
        <v>875</v>
      </c>
      <c r="E65" s="143"/>
      <c r="F65" s="143"/>
      <c r="G65" s="143"/>
      <c r="H65" s="143"/>
      <c r="I65" s="143"/>
      <c r="J65" s="144">
        <f>J102</f>
        <v>824540.34000000008</v>
      </c>
      <c r="K65" s="141"/>
      <c r="L65" s="145"/>
    </row>
    <row r="66" spans="1:31" s="8" customFormat="1" ht="24.95" customHeight="1" x14ac:dyDescent="0.2">
      <c r="B66" s="140"/>
      <c r="C66" s="141"/>
      <c r="D66" s="142" t="s">
        <v>876</v>
      </c>
      <c r="E66" s="143"/>
      <c r="F66" s="143"/>
      <c r="G66" s="143"/>
      <c r="H66" s="143"/>
      <c r="I66" s="143"/>
      <c r="J66" s="144">
        <f>J153</f>
        <v>0</v>
      </c>
      <c r="K66" s="141"/>
      <c r="L66" s="145"/>
    </row>
    <row r="67" spans="1:31" s="8" customFormat="1" ht="24.95" customHeight="1" x14ac:dyDescent="0.2">
      <c r="B67" s="140"/>
      <c r="C67" s="141"/>
      <c r="D67" s="142" t="s">
        <v>990</v>
      </c>
      <c r="E67" s="143"/>
      <c r="F67" s="143"/>
      <c r="G67" s="143"/>
      <c r="H67" s="143"/>
      <c r="I67" s="143"/>
      <c r="J67" s="144">
        <f>J154</f>
        <v>45717.919999999998</v>
      </c>
      <c r="K67" s="141"/>
      <c r="L67" s="145"/>
    </row>
    <row r="68" spans="1:31" s="8" customFormat="1" ht="24.95" customHeight="1" x14ac:dyDescent="0.2">
      <c r="B68" s="140"/>
      <c r="C68" s="141"/>
      <c r="D68" s="142" t="s">
        <v>991</v>
      </c>
      <c r="E68" s="143"/>
      <c r="F68" s="143"/>
      <c r="G68" s="143"/>
      <c r="H68" s="143"/>
      <c r="I68" s="143"/>
      <c r="J68" s="144">
        <f>J169</f>
        <v>45717.919999999998</v>
      </c>
      <c r="K68" s="141"/>
      <c r="L68" s="145"/>
    </row>
    <row r="69" spans="1:31" s="8" customFormat="1" ht="24.95" customHeight="1" x14ac:dyDescent="0.2">
      <c r="B69" s="140"/>
      <c r="C69" s="141"/>
      <c r="D69" s="142" t="s">
        <v>992</v>
      </c>
      <c r="E69" s="143"/>
      <c r="F69" s="143"/>
      <c r="G69" s="143"/>
      <c r="H69" s="143"/>
      <c r="I69" s="143"/>
      <c r="J69" s="144">
        <f>J184</f>
        <v>48146.36</v>
      </c>
      <c r="K69" s="141"/>
      <c r="L69" s="145"/>
    </row>
    <row r="70" spans="1:31" s="8" customFormat="1" ht="24.95" customHeight="1" x14ac:dyDescent="0.2">
      <c r="B70" s="140"/>
      <c r="C70" s="141"/>
      <c r="D70" s="142" t="s">
        <v>993</v>
      </c>
      <c r="E70" s="143"/>
      <c r="F70" s="143"/>
      <c r="G70" s="143"/>
      <c r="H70" s="143"/>
      <c r="I70" s="143"/>
      <c r="J70" s="144">
        <f>J199</f>
        <v>0</v>
      </c>
      <c r="K70" s="141"/>
      <c r="L70" s="145"/>
    </row>
    <row r="71" spans="1:31" s="8" customFormat="1" ht="24.95" customHeight="1" x14ac:dyDescent="0.2">
      <c r="B71" s="140"/>
      <c r="C71" s="141"/>
      <c r="D71" s="142" t="s">
        <v>875</v>
      </c>
      <c r="E71" s="143"/>
      <c r="F71" s="143"/>
      <c r="G71" s="143"/>
      <c r="H71" s="143"/>
      <c r="I71" s="143"/>
      <c r="J71" s="144">
        <f>J200</f>
        <v>299230.3</v>
      </c>
      <c r="K71" s="141"/>
      <c r="L71" s="145"/>
    </row>
    <row r="72" spans="1:31" s="8" customFormat="1" ht="24.95" customHeight="1" x14ac:dyDescent="0.2">
      <c r="B72" s="140"/>
      <c r="C72" s="141"/>
      <c r="D72" s="142" t="s">
        <v>876</v>
      </c>
      <c r="E72" s="143"/>
      <c r="F72" s="143"/>
      <c r="G72" s="143"/>
      <c r="H72" s="143"/>
      <c r="I72" s="143"/>
      <c r="J72" s="144">
        <f>J239</f>
        <v>0</v>
      </c>
      <c r="K72" s="141"/>
      <c r="L72" s="145"/>
    </row>
    <row r="73" spans="1:31" s="8" customFormat="1" ht="24.95" customHeight="1" x14ac:dyDescent="0.2">
      <c r="B73" s="140"/>
      <c r="C73" s="141"/>
      <c r="D73" s="142" t="s">
        <v>990</v>
      </c>
      <c r="E73" s="143"/>
      <c r="F73" s="143"/>
      <c r="G73" s="143"/>
      <c r="H73" s="143"/>
      <c r="I73" s="143"/>
      <c r="J73" s="144">
        <f>J240</f>
        <v>8189.2</v>
      </c>
      <c r="K73" s="141"/>
      <c r="L73" s="145"/>
    </row>
    <row r="74" spans="1:31" s="8" customFormat="1" ht="24.95" customHeight="1" x14ac:dyDescent="0.2">
      <c r="B74" s="140"/>
      <c r="C74" s="141"/>
      <c r="D74" s="142" t="s">
        <v>991</v>
      </c>
      <c r="E74" s="143"/>
      <c r="F74" s="143"/>
      <c r="G74" s="143"/>
      <c r="H74" s="143"/>
      <c r="I74" s="143"/>
      <c r="J74" s="144">
        <f>J249</f>
        <v>8189.2</v>
      </c>
      <c r="K74" s="141"/>
      <c r="L74" s="145"/>
    </row>
    <row r="75" spans="1:31" s="8" customFormat="1" ht="24.95" customHeight="1" x14ac:dyDescent="0.2">
      <c r="B75" s="140"/>
      <c r="C75" s="141"/>
      <c r="D75" s="142" t="s">
        <v>992</v>
      </c>
      <c r="E75" s="143"/>
      <c r="F75" s="143"/>
      <c r="G75" s="143"/>
      <c r="H75" s="143"/>
      <c r="I75" s="143"/>
      <c r="J75" s="144">
        <f>J258</f>
        <v>8637.6</v>
      </c>
      <c r="K75" s="141"/>
      <c r="L75" s="145"/>
    </row>
    <row r="76" spans="1:31" s="8" customFormat="1" ht="24.95" customHeight="1" x14ac:dyDescent="0.2">
      <c r="B76" s="140"/>
      <c r="C76" s="141"/>
      <c r="D76" s="142" t="s">
        <v>994</v>
      </c>
      <c r="E76" s="143"/>
      <c r="F76" s="143"/>
      <c r="G76" s="143"/>
      <c r="H76" s="143"/>
      <c r="I76" s="143"/>
      <c r="J76" s="144">
        <f>J267</f>
        <v>15859.2</v>
      </c>
      <c r="K76" s="141"/>
      <c r="L76" s="145"/>
    </row>
    <row r="77" spans="1:31" s="8" customFormat="1" ht="24.95" customHeight="1" x14ac:dyDescent="0.2">
      <c r="B77" s="140"/>
      <c r="C77" s="141"/>
      <c r="D77" s="142" t="s">
        <v>995</v>
      </c>
      <c r="E77" s="143"/>
      <c r="F77" s="143"/>
      <c r="G77" s="143"/>
      <c r="H77" s="143"/>
      <c r="I77" s="143"/>
      <c r="J77" s="144">
        <f>J270</f>
        <v>15576</v>
      </c>
      <c r="K77" s="141"/>
      <c r="L77" s="145"/>
    </row>
    <row r="78" spans="1:31" s="8" customFormat="1" ht="24.95" customHeight="1" x14ac:dyDescent="0.2">
      <c r="B78" s="140"/>
      <c r="C78" s="141"/>
      <c r="D78" s="142" t="s">
        <v>134</v>
      </c>
      <c r="E78" s="143"/>
      <c r="F78" s="143"/>
      <c r="G78" s="143"/>
      <c r="H78" s="143"/>
      <c r="I78" s="143"/>
      <c r="J78" s="144">
        <f>J275</f>
        <v>33040</v>
      </c>
      <c r="K78" s="141"/>
      <c r="L78" s="145"/>
    </row>
    <row r="79" spans="1:31" s="1" customFormat="1" ht="21.75" customHeight="1" x14ac:dyDescent="0.2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6.95" customHeight="1" x14ac:dyDescent="0.2">
      <c r="A80" s="34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pans="1:31" s="1" customFormat="1" ht="6.95" customHeight="1" x14ac:dyDescent="0.2">
      <c r="A84" s="34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24.95" customHeight="1" x14ac:dyDescent="0.2">
      <c r="A85" s="34"/>
      <c r="B85" s="35"/>
      <c r="C85" s="23" t="s">
        <v>137</v>
      </c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 x14ac:dyDescent="0.2">
      <c r="A87" s="34"/>
      <c r="B87" s="35"/>
      <c r="C87" s="29" t="s">
        <v>16</v>
      </c>
      <c r="D87" s="36"/>
      <c r="E87" s="36"/>
      <c r="F87" s="36"/>
      <c r="G87" s="36"/>
      <c r="H87" s="3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16.5" customHeight="1" x14ac:dyDescent="0.2">
      <c r="A88" s="34"/>
      <c r="B88" s="35"/>
      <c r="C88" s="36"/>
      <c r="D88" s="36"/>
      <c r="E88" s="379" t="str">
        <f>E7</f>
        <v>Čtyřlístek- udržovací práce DBS</v>
      </c>
      <c r="F88" s="380"/>
      <c r="G88" s="380"/>
      <c r="H88" s="380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ht="12" customHeight="1" x14ac:dyDescent="0.2">
      <c r="B89" s="21"/>
      <c r="C89" s="29" t="s">
        <v>116</v>
      </c>
      <c r="D89" s="22"/>
      <c r="E89" s="22"/>
      <c r="F89" s="22"/>
      <c r="G89" s="22"/>
      <c r="H89" s="22"/>
      <c r="I89" s="22"/>
      <c r="J89" s="22"/>
      <c r="K89" s="22"/>
      <c r="L89" s="20"/>
    </row>
    <row r="90" spans="1:31" s="1" customFormat="1" ht="16.5" customHeight="1" x14ac:dyDescent="0.2">
      <c r="A90" s="34"/>
      <c r="B90" s="35"/>
      <c r="C90" s="36"/>
      <c r="D90" s="36"/>
      <c r="E90" s="379" t="s">
        <v>872</v>
      </c>
      <c r="F90" s="381"/>
      <c r="G90" s="381"/>
      <c r="H90" s="381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1" customFormat="1" ht="12" customHeight="1" x14ac:dyDescent="0.2">
      <c r="A91" s="34"/>
      <c r="B91" s="35"/>
      <c r="C91" s="29" t="s">
        <v>118</v>
      </c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1" customFormat="1" ht="16.5" customHeight="1" x14ac:dyDescent="0.2">
      <c r="A92" s="34"/>
      <c r="B92" s="35"/>
      <c r="C92" s="36"/>
      <c r="D92" s="36"/>
      <c r="E92" s="349" t="str">
        <f>E11</f>
        <v>2 - 2NP-položky</v>
      </c>
      <c r="F92" s="381"/>
      <c r="G92" s="381"/>
      <c r="H92" s="381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1" customFormat="1" ht="6.9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2" customHeight="1" x14ac:dyDescent="0.2">
      <c r="A94" s="34"/>
      <c r="B94" s="35"/>
      <c r="C94" s="29" t="s">
        <v>21</v>
      </c>
      <c r="D94" s="36"/>
      <c r="E94" s="36"/>
      <c r="F94" s="27" t="str">
        <f>F14</f>
        <v>Ostrava</v>
      </c>
      <c r="G94" s="36"/>
      <c r="H94" s="36"/>
      <c r="I94" s="29" t="s">
        <v>23</v>
      </c>
      <c r="J94" s="59" t="str">
        <f>IF(J14="","",J14)</f>
        <v>19. 11. 2021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6.9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" customFormat="1" ht="15.2" customHeight="1" x14ac:dyDescent="0.2">
      <c r="A96" s="34"/>
      <c r="B96" s="35"/>
      <c r="C96" s="29" t="s">
        <v>25</v>
      </c>
      <c r="D96" s="36"/>
      <c r="E96" s="36"/>
      <c r="F96" s="27" t="str">
        <f>E17</f>
        <v>Čtyřlístek</v>
      </c>
      <c r="G96" s="36"/>
      <c r="H96" s="36"/>
      <c r="I96" s="29" t="s">
        <v>33</v>
      </c>
      <c r="J96" s="32" t="str">
        <f>E23</f>
        <v xml:space="preserve"> </v>
      </c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" customFormat="1" ht="15.2" customHeight="1" x14ac:dyDescent="0.2">
      <c r="A97" s="34"/>
      <c r="B97" s="35"/>
      <c r="C97" s="29" t="s">
        <v>31</v>
      </c>
      <c r="D97" s="36"/>
      <c r="E97" s="36"/>
      <c r="F97" s="27" t="str">
        <f>IF(E20="","",E20)</f>
        <v>Vyplň údaj</v>
      </c>
      <c r="G97" s="36"/>
      <c r="H97" s="36"/>
      <c r="I97" s="29" t="s">
        <v>36</v>
      </c>
      <c r="J97" s="32" t="str">
        <f>E26</f>
        <v xml:space="preserve"> </v>
      </c>
      <c r="K97" s="36"/>
      <c r="L97" s="11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" customFormat="1" ht="10.35" customHeight="1" x14ac:dyDescent="0.2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13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 x14ac:dyDescent="0.2">
      <c r="A99" s="151"/>
      <c r="B99" s="152"/>
      <c r="C99" s="153" t="s">
        <v>138</v>
      </c>
      <c r="D99" s="154" t="s">
        <v>58</v>
      </c>
      <c r="E99" s="154" t="s">
        <v>54</v>
      </c>
      <c r="F99" s="154" t="s">
        <v>55</v>
      </c>
      <c r="G99" s="154" t="s">
        <v>139</v>
      </c>
      <c r="H99" s="154" t="s">
        <v>140</v>
      </c>
      <c r="I99" s="154" t="s">
        <v>141</v>
      </c>
      <c r="J99" s="154" t="s">
        <v>122</v>
      </c>
      <c r="K99" s="155" t="s">
        <v>142</v>
      </c>
      <c r="L99" s="156"/>
      <c r="M99" s="68" t="s">
        <v>19</v>
      </c>
      <c r="N99" s="69" t="s">
        <v>43</v>
      </c>
      <c r="O99" s="69" t="s">
        <v>143</v>
      </c>
      <c r="P99" s="69" t="s">
        <v>144</v>
      </c>
      <c r="Q99" s="69" t="s">
        <v>145</v>
      </c>
      <c r="R99" s="69" t="s">
        <v>146</v>
      </c>
      <c r="S99" s="69" t="s">
        <v>147</v>
      </c>
      <c r="T99" s="70" t="s">
        <v>148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1" customFormat="1" ht="22.9" customHeight="1" x14ac:dyDescent="0.25">
      <c r="A100" s="34"/>
      <c r="B100" s="35"/>
      <c r="C100" s="75" t="s">
        <v>149</v>
      </c>
      <c r="D100" s="36"/>
      <c r="E100" s="36"/>
      <c r="F100" s="36"/>
      <c r="G100" s="36"/>
      <c r="H100" s="36"/>
      <c r="I100" s="36"/>
      <c r="J100" s="157">
        <f>BK100</f>
        <v>1352844.04</v>
      </c>
      <c r="K100" s="36"/>
      <c r="L100" s="39"/>
      <c r="M100" s="71"/>
      <c r="N100" s="158"/>
      <c r="O100" s="72"/>
      <c r="P100" s="159">
        <f>P101+P102+P153+P154+P169+P184+P199+P200+P239+P240+P249+P258+P267+P270+P275</f>
        <v>0</v>
      </c>
      <c r="Q100" s="72"/>
      <c r="R100" s="159">
        <f>R101+R102+R153+R154+R169+R184+R199+R200+R239+R240+R249+R258+R267+R270+R275</f>
        <v>0</v>
      </c>
      <c r="S100" s="72"/>
      <c r="T100" s="160">
        <f>T101+T102+T153+T154+T169+T184+T199+T200+T239+T240+T249+T258+T267+T270+T275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72</v>
      </c>
      <c r="AU100" s="17" t="s">
        <v>123</v>
      </c>
      <c r="BK100" s="161">
        <f>BK101+BK102+BK153+BK154+BK169+BK184+BK199+BK200+BK239+BK240+BK249+BK258+BK267+BK270+BK275</f>
        <v>1352844.04</v>
      </c>
    </row>
    <row r="101" spans="1:65" s="11" customFormat="1" ht="25.9" customHeight="1" x14ac:dyDescent="0.2">
      <c r="B101" s="162"/>
      <c r="C101" s="163"/>
      <c r="D101" s="164" t="s">
        <v>72</v>
      </c>
      <c r="E101" s="165" t="s">
        <v>880</v>
      </c>
      <c r="F101" s="165" t="s">
        <v>881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v>0</v>
      </c>
      <c r="Q101" s="170"/>
      <c r="R101" s="171">
        <v>0</v>
      </c>
      <c r="S101" s="170"/>
      <c r="T101" s="172">
        <v>0</v>
      </c>
      <c r="AR101" s="173" t="s">
        <v>77</v>
      </c>
      <c r="AT101" s="174" t="s">
        <v>72</v>
      </c>
      <c r="AU101" s="174" t="s">
        <v>73</v>
      </c>
      <c r="AY101" s="173" t="s">
        <v>152</v>
      </c>
      <c r="BK101" s="175">
        <v>0</v>
      </c>
    </row>
    <row r="102" spans="1:65" s="11" customFormat="1" ht="25.9" customHeight="1" x14ac:dyDescent="0.2">
      <c r="B102" s="162"/>
      <c r="C102" s="163"/>
      <c r="D102" s="164" t="s">
        <v>72</v>
      </c>
      <c r="E102" s="165" t="s">
        <v>882</v>
      </c>
      <c r="F102" s="165" t="s">
        <v>883</v>
      </c>
      <c r="G102" s="163"/>
      <c r="H102" s="163"/>
      <c r="I102" s="166"/>
      <c r="J102" s="167">
        <f>BK102</f>
        <v>824540.34000000008</v>
      </c>
      <c r="K102" s="163"/>
      <c r="L102" s="168"/>
      <c r="M102" s="169"/>
      <c r="N102" s="170"/>
      <c r="O102" s="170"/>
      <c r="P102" s="171">
        <f>SUM(P103:P152)</f>
        <v>0</v>
      </c>
      <c r="Q102" s="170"/>
      <c r="R102" s="171">
        <f>SUM(R103:R152)</f>
        <v>0</v>
      </c>
      <c r="S102" s="170"/>
      <c r="T102" s="172">
        <f>SUM(T103:T152)</f>
        <v>0</v>
      </c>
      <c r="AR102" s="173" t="s">
        <v>77</v>
      </c>
      <c r="AT102" s="174" t="s">
        <v>72</v>
      </c>
      <c r="AU102" s="174" t="s">
        <v>73</v>
      </c>
      <c r="AY102" s="173" t="s">
        <v>152</v>
      </c>
      <c r="BK102" s="175">
        <f>SUM(BK103:BK152)</f>
        <v>824540.34000000008</v>
      </c>
    </row>
    <row r="103" spans="1:65" s="1" customFormat="1" ht="16.5" customHeight="1" x14ac:dyDescent="0.2">
      <c r="A103" s="34"/>
      <c r="B103" s="35"/>
      <c r="C103" s="178" t="s">
        <v>77</v>
      </c>
      <c r="D103" s="178" t="s">
        <v>154</v>
      </c>
      <c r="E103" s="179" t="s">
        <v>996</v>
      </c>
      <c r="F103" s="180" t="s">
        <v>997</v>
      </c>
      <c r="G103" s="181" t="s">
        <v>742</v>
      </c>
      <c r="H103" s="182">
        <v>260</v>
      </c>
      <c r="I103" s="183">
        <v>342.2</v>
      </c>
      <c r="J103" s="184">
        <f>ROUND(I103*H103,2)</f>
        <v>88972</v>
      </c>
      <c r="K103" s="180" t="s">
        <v>19</v>
      </c>
      <c r="L103" s="39"/>
      <c r="M103" s="185" t="s">
        <v>19</v>
      </c>
      <c r="N103" s="186" t="s">
        <v>45</v>
      </c>
      <c r="O103" s="64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91</v>
      </c>
      <c r="AT103" s="189" t="s">
        <v>154</v>
      </c>
      <c r="AU103" s="189" t="s">
        <v>77</v>
      </c>
      <c r="AY103" s="17" t="s">
        <v>152</v>
      </c>
      <c r="BE103" s="190">
        <f>IF(N103="základní",J103,0)</f>
        <v>0</v>
      </c>
      <c r="BF103" s="190">
        <f>IF(N103="snížená",J103,0)</f>
        <v>88972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7" t="s">
        <v>84</v>
      </c>
      <c r="BK103" s="190">
        <f>ROUND(I103*H103,2)</f>
        <v>88972</v>
      </c>
      <c r="BL103" s="17" t="s">
        <v>91</v>
      </c>
      <c r="BM103" s="189" t="s">
        <v>84</v>
      </c>
    </row>
    <row r="104" spans="1:65" s="1" customFormat="1" ht="11.25" x14ac:dyDescent="0.2">
      <c r="A104" s="34"/>
      <c r="B104" s="35"/>
      <c r="C104" s="36"/>
      <c r="D104" s="191" t="s">
        <v>160</v>
      </c>
      <c r="E104" s="36"/>
      <c r="F104" s="192" t="s">
        <v>997</v>
      </c>
      <c r="G104" s="36"/>
      <c r="H104" s="36"/>
      <c r="I104" s="193"/>
      <c r="J104" s="36"/>
      <c r="K104" s="36"/>
      <c r="L104" s="39"/>
      <c r="M104" s="194"/>
      <c r="N104" s="19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160</v>
      </c>
      <c r="AU104" s="17" t="s">
        <v>77</v>
      </c>
    </row>
    <row r="105" spans="1:65" s="1" customFormat="1" ht="16.5" customHeight="1" x14ac:dyDescent="0.2">
      <c r="A105" s="34"/>
      <c r="B105" s="35"/>
      <c r="C105" s="178" t="s">
        <v>84</v>
      </c>
      <c r="D105" s="178" t="s">
        <v>154</v>
      </c>
      <c r="E105" s="179" t="s">
        <v>998</v>
      </c>
      <c r="F105" s="180" t="s">
        <v>999</v>
      </c>
      <c r="G105" s="181" t="s">
        <v>742</v>
      </c>
      <c r="H105" s="182">
        <v>480</v>
      </c>
      <c r="I105" s="183">
        <v>451.94</v>
      </c>
      <c r="J105" s="184">
        <f>ROUND(I105*H105,2)</f>
        <v>216931.20000000001</v>
      </c>
      <c r="K105" s="180" t="s">
        <v>19</v>
      </c>
      <c r="L105" s="39"/>
      <c r="M105" s="185" t="s">
        <v>19</v>
      </c>
      <c r="N105" s="186" t="s">
        <v>45</v>
      </c>
      <c r="O105" s="64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91</v>
      </c>
      <c r="AT105" s="189" t="s">
        <v>154</v>
      </c>
      <c r="AU105" s="189" t="s">
        <v>77</v>
      </c>
      <c r="AY105" s="17" t="s">
        <v>152</v>
      </c>
      <c r="BE105" s="190">
        <f>IF(N105="základní",J105,0)</f>
        <v>0</v>
      </c>
      <c r="BF105" s="190">
        <f>IF(N105="snížená",J105,0)</f>
        <v>216931.20000000001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84</v>
      </c>
      <c r="BK105" s="190">
        <f>ROUND(I105*H105,2)</f>
        <v>216931.20000000001</v>
      </c>
      <c r="BL105" s="17" t="s">
        <v>91</v>
      </c>
      <c r="BM105" s="189" t="s">
        <v>91</v>
      </c>
    </row>
    <row r="106" spans="1:65" s="1" customFormat="1" ht="11.25" x14ac:dyDescent="0.2">
      <c r="A106" s="34"/>
      <c r="B106" s="35"/>
      <c r="C106" s="36"/>
      <c r="D106" s="191" t="s">
        <v>160</v>
      </c>
      <c r="E106" s="36"/>
      <c r="F106" s="192" t="s">
        <v>999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160</v>
      </c>
      <c r="AU106" s="17" t="s">
        <v>77</v>
      </c>
    </row>
    <row r="107" spans="1:65" s="1" customFormat="1" ht="16.5" customHeight="1" x14ac:dyDescent="0.2">
      <c r="A107" s="34"/>
      <c r="B107" s="35"/>
      <c r="C107" s="178" t="s">
        <v>88</v>
      </c>
      <c r="D107" s="178" t="s">
        <v>154</v>
      </c>
      <c r="E107" s="179" t="s">
        <v>1000</v>
      </c>
      <c r="F107" s="180" t="s">
        <v>1001</v>
      </c>
      <c r="G107" s="181" t="s">
        <v>742</v>
      </c>
      <c r="H107" s="182">
        <v>4</v>
      </c>
      <c r="I107" s="183">
        <v>147.5</v>
      </c>
      <c r="J107" s="184">
        <f>ROUND(I107*H107,2)</f>
        <v>590</v>
      </c>
      <c r="K107" s="180" t="s">
        <v>19</v>
      </c>
      <c r="L107" s="39"/>
      <c r="M107" s="185" t="s">
        <v>19</v>
      </c>
      <c r="N107" s="186" t="s">
        <v>45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91</v>
      </c>
      <c r="AT107" s="189" t="s">
        <v>154</v>
      </c>
      <c r="AU107" s="189" t="s">
        <v>77</v>
      </c>
      <c r="AY107" s="17" t="s">
        <v>152</v>
      </c>
      <c r="BE107" s="190">
        <f>IF(N107="základní",J107,0)</f>
        <v>0</v>
      </c>
      <c r="BF107" s="190">
        <f>IF(N107="snížená",J107,0)</f>
        <v>590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84</v>
      </c>
      <c r="BK107" s="190">
        <f>ROUND(I107*H107,2)</f>
        <v>590</v>
      </c>
      <c r="BL107" s="17" t="s">
        <v>91</v>
      </c>
      <c r="BM107" s="189" t="s">
        <v>97</v>
      </c>
    </row>
    <row r="108" spans="1:65" s="1" customFormat="1" ht="11.25" x14ac:dyDescent="0.2">
      <c r="A108" s="34"/>
      <c r="B108" s="35"/>
      <c r="C108" s="36"/>
      <c r="D108" s="191" t="s">
        <v>160</v>
      </c>
      <c r="E108" s="36"/>
      <c r="F108" s="192" t="s">
        <v>1002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160</v>
      </c>
      <c r="AU108" s="17" t="s">
        <v>77</v>
      </c>
    </row>
    <row r="109" spans="1:65" s="1" customFormat="1" ht="16.5" customHeight="1" x14ac:dyDescent="0.2">
      <c r="A109" s="34"/>
      <c r="B109" s="35"/>
      <c r="C109" s="178" t="s">
        <v>91</v>
      </c>
      <c r="D109" s="178" t="s">
        <v>154</v>
      </c>
      <c r="E109" s="179" t="s">
        <v>891</v>
      </c>
      <c r="F109" s="180" t="s">
        <v>892</v>
      </c>
      <c r="G109" s="181" t="s">
        <v>742</v>
      </c>
      <c r="H109" s="182">
        <v>3120</v>
      </c>
      <c r="I109" s="183">
        <v>37.76</v>
      </c>
      <c r="J109" s="184">
        <f>ROUND(I109*H109,2)</f>
        <v>117811.2</v>
      </c>
      <c r="K109" s="180" t="s">
        <v>19</v>
      </c>
      <c r="L109" s="39"/>
      <c r="M109" s="185" t="s">
        <v>19</v>
      </c>
      <c r="N109" s="186" t="s">
        <v>45</v>
      </c>
      <c r="O109" s="64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91</v>
      </c>
      <c r="AT109" s="189" t="s">
        <v>154</v>
      </c>
      <c r="AU109" s="189" t="s">
        <v>77</v>
      </c>
      <c r="AY109" s="17" t="s">
        <v>152</v>
      </c>
      <c r="BE109" s="190">
        <f>IF(N109="základní",J109,0)</f>
        <v>0</v>
      </c>
      <c r="BF109" s="190">
        <f>IF(N109="snížená",J109,0)</f>
        <v>117811.2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7" t="s">
        <v>84</v>
      </c>
      <c r="BK109" s="190">
        <f>ROUND(I109*H109,2)</f>
        <v>117811.2</v>
      </c>
      <c r="BL109" s="17" t="s">
        <v>91</v>
      </c>
      <c r="BM109" s="189" t="s">
        <v>624</v>
      </c>
    </row>
    <row r="110" spans="1:65" s="1" customFormat="1" ht="11.25" x14ac:dyDescent="0.2">
      <c r="A110" s="34"/>
      <c r="B110" s="35"/>
      <c r="C110" s="36"/>
      <c r="D110" s="191" t="s">
        <v>160</v>
      </c>
      <c r="E110" s="36"/>
      <c r="F110" s="192" t="s">
        <v>893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160</v>
      </c>
      <c r="AU110" s="17" t="s">
        <v>77</v>
      </c>
    </row>
    <row r="111" spans="1:65" s="1" customFormat="1" ht="16.5" customHeight="1" x14ac:dyDescent="0.2">
      <c r="A111" s="34"/>
      <c r="B111" s="35"/>
      <c r="C111" s="178" t="s">
        <v>94</v>
      </c>
      <c r="D111" s="178" t="s">
        <v>154</v>
      </c>
      <c r="E111" s="179" t="s">
        <v>894</v>
      </c>
      <c r="F111" s="180" t="s">
        <v>895</v>
      </c>
      <c r="G111" s="181" t="s">
        <v>742</v>
      </c>
      <c r="H111" s="182">
        <v>880</v>
      </c>
      <c r="I111" s="183">
        <v>28.32</v>
      </c>
      <c r="J111" s="184">
        <f>ROUND(I111*H111,2)</f>
        <v>24921.599999999999</v>
      </c>
      <c r="K111" s="180" t="s">
        <v>19</v>
      </c>
      <c r="L111" s="39"/>
      <c r="M111" s="185" t="s">
        <v>19</v>
      </c>
      <c r="N111" s="186" t="s">
        <v>45</v>
      </c>
      <c r="O111" s="64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91</v>
      </c>
      <c r="AT111" s="189" t="s">
        <v>154</v>
      </c>
      <c r="AU111" s="189" t="s">
        <v>77</v>
      </c>
      <c r="AY111" s="17" t="s">
        <v>152</v>
      </c>
      <c r="BE111" s="190">
        <f>IF(N111="základní",J111,0)</f>
        <v>0</v>
      </c>
      <c r="BF111" s="190">
        <f>IF(N111="snížená",J111,0)</f>
        <v>24921.599999999999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84</v>
      </c>
      <c r="BK111" s="190">
        <f>ROUND(I111*H111,2)</f>
        <v>24921.599999999999</v>
      </c>
      <c r="BL111" s="17" t="s">
        <v>91</v>
      </c>
      <c r="BM111" s="189" t="s">
        <v>203</v>
      </c>
    </row>
    <row r="112" spans="1:65" s="1" customFormat="1" ht="11.25" x14ac:dyDescent="0.2">
      <c r="A112" s="34"/>
      <c r="B112" s="35"/>
      <c r="C112" s="36"/>
      <c r="D112" s="191" t="s">
        <v>160</v>
      </c>
      <c r="E112" s="36"/>
      <c r="F112" s="192" t="s">
        <v>896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160</v>
      </c>
      <c r="AU112" s="17" t="s">
        <v>77</v>
      </c>
    </row>
    <row r="113" spans="1:65" s="1" customFormat="1" ht="16.5" customHeight="1" x14ac:dyDescent="0.2">
      <c r="A113" s="34"/>
      <c r="B113" s="35"/>
      <c r="C113" s="178" t="s">
        <v>97</v>
      </c>
      <c r="D113" s="178" t="s">
        <v>154</v>
      </c>
      <c r="E113" s="179" t="s">
        <v>897</v>
      </c>
      <c r="F113" s="180" t="s">
        <v>898</v>
      </c>
      <c r="G113" s="181" t="s">
        <v>742</v>
      </c>
      <c r="H113" s="182">
        <v>240</v>
      </c>
      <c r="I113" s="183">
        <v>17.7</v>
      </c>
      <c r="J113" s="184">
        <f>ROUND(I113*H113,2)</f>
        <v>4248</v>
      </c>
      <c r="K113" s="180" t="s">
        <v>19</v>
      </c>
      <c r="L113" s="39"/>
      <c r="M113" s="185" t="s">
        <v>19</v>
      </c>
      <c r="N113" s="186" t="s">
        <v>45</v>
      </c>
      <c r="O113" s="64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91</v>
      </c>
      <c r="AT113" s="189" t="s">
        <v>154</v>
      </c>
      <c r="AU113" s="189" t="s">
        <v>77</v>
      </c>
      <c r="AY113" s="17" t="s">
        <v>152</v>
      </c>
      <c r="BE113" s="190">
        <f>IF(N113="základní",J113,0)</f>
        <v>0</v>
      </c>
      <c r="BF113" s="190">
        <f>IF(N113="snížená",J113,0)</f>
        <v>4248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7" t="s">
        <v>84</v>
      </c>
      <c r="BK113" s="190">
        <f>ROUND(I113*H113,2)</f>
        <v>4248</v>
      </c>
      <c r="BL113" s="17" t="s">
        <v>91</v>
      </c>
      <c r="BM113" s="189" t="s">
        <v>216</v>
      </c>
    </row>
    <row r="114" spans="1:65" s="1" customFormat="1" ht="11.25" x14ac:dyDescent="0.2">
      <c r="A114" s="34"/>
      <c r="B114" s="35"/>
      <c r="C114" s="36"/>
      <c r="D114" s="191" t="s">
        <v>160</v>
      </c>
      <c r="E114" s="36"/>
      <c r="F114" s="192" t="s">
        <v>898</v>
      </c>
      <c r="G114" s="36"/>
      <c r="H114" s="36"/>
      <c r="I114" s="193"/>
      <c r="J114" s="36"/>
      <c r="K114" s="36"/>
      <c r="L114" s="39"/>
      <c r="M114" s="194"/>
      <c r="N114" s="19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160</v>
      </c>
      <c r="AU114" s="17" t="s">
        <v>77</v>
      </c>
    </row>
    <row r="115" spans="1:65" s="1" customFormat="1" ht="16.5" customHeight="1" x14ac:dyDescent="0.2">
      <c r="A115" s="34"/>
      <c r="B115" s="35"/>
      <c r="C115" s="178" t="s">
        <v>100</v>
      </c>
      <c r="D115" s="178" t="s">
        <v>154</v>
      </c>
      <c r="E115" s="179" t="s">
        <v>1003</v>
      </c>
      <c r="F115" s="180" t="s">
        <v>1004</v>
      </c>
      <c r="G115" s="181" t="s">
        <v>281</v>
      </c>
      <c r="H115" s="182">
        <v>337</v>
      </c>
      <c r="I115" s="183">
        <v>21.24</v>
      </c>
      <c r="J115" s="184">
        <f>ROUND(I115*H115,2)</f>
        <v>7157.88</v>
      </c>
      <c r="K115" s="180" t="s">
        <v>19</v>
      </c>
      <c r="L115" s="39"/>
      <c r="M115" s="185" t="s">
        <v>19</v>
      </c>
      <c r="N115" s="186" t="s">
        <v>45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91</v>
      </c>
      <c r="AT115" s="189" t="s">
        <v>154</v>
      </c>
      <c r="AU115" s="189" t="s">
        <v>77</v>
      </c>
      <c r="AY115" s="17" t="s">
        <v>152</v>
      </c>
      <c r="BE115" s="190">
        <f>IF(N115="základní",J115,0)</f>
        <v>0</v>
      </c>
      <c r="BF115" s="190">
        <f>IF(N115="snížená",J115,0)</f>
        <v>7157.88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84</v>
      </c>
      <c r="BK115" s="190">
        <f>ROUND(I115*H115,2)</f>
        <v>7157.88</v>
      </c>
      <c r="BL115" s="17" t="s">
        <v>91</v>
      </c>
      <c r="BM115" s="189" t="s">
        <v>228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1004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77</v>
      </c>
    </row>
    <row r="117" spans="1:65" s="1" customFormat="1" ht="16.5" customHeight="1" x14ac:dyDescent="0.2">
      <c r="A117" s="34"/>
      <c r="B117" s="35"/>
      <c r="C117" s="178" t="s">
        <v>624</v>
      </c>
      <c r="D117" s="178" t="s">
        <v>154</v>
      </c>
      <c r="E117" s="179" t="s">
        <v>901</v>
      </c>
      <c r="F117" s="180" t="s">
        <v>902</v>
      </c>
      <c r="G117" s="181" t="s">
        <v>281</v>
      </c>
      <c r="H117" s="182">
        <v>166</v>
      </c>
      <c r="I117" s="183">
        <v>14.16</v>
      </c>
      <c r="J117" s="184">
        <f>ROUND(I117*H117,2)</f>
        <v>2350.56</v>
      </c>
      <c r="K117" s="180" t="s">
        <v>19</v>
      </c>
      <c r="L117" s="39"/>
      <c r="M117" s="185" t="s">
        <v>19</v>
      </c>
      <c r="N117" s="186" t="s">
        <v>45</v>
      </c>
      <c r="O117" s="64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91</v>
      </c>
      <c r="AT117" s="189" t="s">
        <v>154</v>
      </c>
      <c r="AU117" s="189" t="s">
        <v>77</v>
      </c>
      <c r="AY117" s="17" t="s">
        <v>152</v>
      </c>
      <c r="BE117" s="190">
        <f>IF(N117="základní",J117,0)</f>
        <v>0</v>
      </c>
      <c r="BF117" s="190">
        <f>IF(N117="snížená",J117,0)</f>
        <v>2350.56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7" t="s">
        <v>84</v>
      </c>
      <c r="BK117" s="190">
        <f>ROUND(I117*H117,2)</f>
        <v>2350.56</v>
      </c>
      <c r="BL117" s="17" t="s">
        <v>91</v>
      </c>
      <c r="BM117" s="189" t="s">
        <v>241</v>
      </c>
    </row>
    <row r="118" spans="1:65" s="1" customFormat="1" ht="11.25" x14ac:dyDescent="0.2">
      <c r="A118" s="34"/>
      <c r="B118" s="35"/>
      <c r="C118" s="36"/>
      <c r="D118" s="191" t="s">
        <v>160</v>
      </c>
      <c r="E118" s="36"/>
      <c r="F118" s="192" t="s">
        <v>902</v>
      </c>
      <c r="G118" s="36"/>
      <c r="H118" s="36"/>
      <c r="I118" s="193"/>
      <c r="J118" s="36"/>
      <c r="K118" s="36"/>
      <c r="L118" s="39"/>
      <c r="M118" s="194"/>
      <c r="N118" s="19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160</v>
      </c>
      <c r="AU118" s="17" t="s">
        <v>77</v>
      </c>
    </row>
    <row r="119" spans="1:65" s="1" customFormat="1" ht="16.5" customHeight="1" x14ac:dyDescent="0.2">
      <c r="A119" s="34"/>
      <c r="B119" s="35"/>
      <c r="C119" s="178" t="s">
        <v>188</v>
      </c>
      <c r="D119" s="178" t="s">
        <v>154</v>
      </c>
      <c r="E119" s="179" t="s">
        <v>903</v>
      </c>
      <c r="F119" s="180" t="s">
        <v>904</v>
      </c>
      <c r="G119" s="181" t="s">
        <v>281</v>
      </c>
      <c r="H119" s="182">
        <v>810</v>
      </c>
      <c r="I119" s="183">
        <v>5.9</v>
      </c>
      <c r="J119" s="184">
        <f>ROUND(I119*H119,2)</f>
        <v>4779</v>
      </c>
      <c r="K119" s="180" t="s">
        <v>19</v>
      </c>
      <c r="L119" s="39"/>
      <c r="M119" s="185" t="s">
        <v>19</v>
      </c>
      <c r="N119" s="186" t="s">
        <v>45</v>
      </c>
      <c r="O119" s="64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91</v>
      </c>
      <c r="AT119" s="189" t="s">
        <v>154</v>
      </c>
      <c r="AU119" s="189" t="s">
        <v>77</v>
      </c>
      <c r="AY119" s="17" t="s">
        <v>152</v>
      </c>
      <c r="BE119" s="190">
        <f>IF(N119="základní",J119,0)</f>
        <v>0</v>
      </c>
      <c r="BF119" s="190">
        <f>IF(N119="snížená",J119,0)</f>
        <v>4779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84</v>
      </c>
      <c r="BK119" s="190">
        <f>ROUND(I119*H119,2)</f>
        <v>4779</v>
      </c>
      <c r="BL119" s="17" t="s">
        <v>91</v>
      </c>
      <c r="BM119" s="189" t="s">
        <v>258</v>
      </c>
    </row>
    <row r="120" spans="1:65" s="1" customFormat="1" ht="11.25" x14ac:dyDescent="0.2">
      <c r="A120" s="34"/>
      <c r="B120" s="35"/>
      <c r="C120" s="36"/>
      <c r="D120" s="191" t="s">
        <v>160</v>
      </c>
      <c r="E120" s="36"/>
      <c r="F120" s="192" t="s">
        <v>904</v>
      </c>
      <c r="G120" s="36"/>
      <c r="H120" s="36"/>
      <c r="I120" s="193"/>
      <c r="J120" s="36"/>
      <c r="K120" s="36"/>
      <c r="L120" s="39"/>
      <c r="M120" s="194"/>
      <c r="N120" s="19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160</v>
      </c>
      <c r="AU120" s="17" t="s">
        <v>77</v>
      </c>
    </row>
    <row r="121" spans="1:65" s="1" customFormat="1" ht="16.5" customHeight="1" x14ac:dyDescent="0.2">
      <c r="A121" s="34"/>
      <c r="B121" s="35"/>
      <c r="C121" s="178" t="s">
        <v>203</v>
      </c>
      <c r="D121" s="178" t="s">
        <v>154</v>
      </c>
      <c r="E121" s="179" t="s">
        <v>905</v>
      </c>
      <c r="F121" s="180" t="s">
        <v>906</v>
      </c>
      <c r="G121" s="181" t="s">
        <v>281</v>
      </c>
      <c r="H121" s="182">
        <v>68</v>
      </c>
      <c r="I121" s="183">
        <v>159.30000000000001</v>
      </c>
      <c r="J121" s="184">
        <f>ROUND(I121*H121,2)</f>
        <v>10832.4</v>
      </c>
      <c r="K121" s="180" t="s">
        <v>19</v>
      </c>
      <c r="L121" s="39"/>
      <c r="M121" s="185" t="s">
        <v>19</v>
      </c>
      <c r="N121" s="186" t="s">
        <v>45</v>
      </c>
      <c r="O121" s="64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91</v>
      </c>
      <c r="AT121" s="189" t="s">
        <v>154</v>
      </c>
      <c r="AU121" s="189" t="s">
        <v>77</v>
      </c>
      <c r="AY121" s="17" t="s">
        <v>152</v>
      </c>
      <c r="BE121" s="190">
        <f>IF(N121="základní",J121,0)</f>
        <v>0</v>
      </c>
      <c r="BF121" s="190">
        <f>IF(N121="snížená",J121,0)</f>
        <v>10832.4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84</v>
      </c>
      <c r="BK121" s="190">
        <f>ROUND(I121*H121,2)</f>
        <v>10832.4</v>
      </c>
      <c r="BL121" s="17" t="s">
        <v>91</v>
      </c>
      <c r="BM121" s="189" t="s">
        <v>271</v>
      </c>
    </row>
    <row r="122" spans="1:65" s="1" customFormat="1" ht="11.25" x14ac:dyDescent="0.2">
      <c r="A122" s="34"/>
      <c r="B122" s="35"/>
      <c r="C122" s="36"/>
      <c r="D122" s="191" t="s">
        <v>160</v>
      </c>
      <c r="E122" s="36"/>
      <c r="F122" s="192" t="s">
        <v>906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160</v>
      </c>
      <c r="AU122" s="17" t="s">
        <v>77</v>
      </c>
    </row>
    <row r="123" spans="1:65" s="1" customFormat="1" ht="16.5" customHeight="1" x14ac:dyDescent="0.2">
      <c r="A123" s="34"/>
      <c r="B123" s="35"/>
      <c r="C123" s="178" t="s">
        <v>210</v>
      </c>
      <c r="D123" s="178" t="s">
        <v>154</v>
      </c>
      <c r="E123" s="179" t="s">
        <v>1005</v>
      </c>
      <c r="F123" s="180" t="s">
        <v>1006</v>
      </c>
      <c r="G123" s="181" t="s">
        <v>281</v>
      </c>
      <c r="H123" s="182">
        <v>4</v>
      </c>
      <c r="I123" s="183">
        <v>177</v>
      </c>
      <c r="J123" s="184">
        <f>ROUND(I123*H123,2)</f>
        <v>708</v>
      </c>
      <c r="K123" s="180" t="s">
        <v>19</v>
      </c>
      <c r="L123" s="39"/>
      <c r="M123" s="185" t="s">
        <v>19</v>
      </c>
      <c r="N123" s="186" t="s">
        <v>45</v>
      </c>
      <c r="O123" s="64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91</v>
      </c>
      <c r="AT123" s="189" t="s">
        <v>154</v>
      </c>
      <c r="AU123" s="189" t="s">
        <v>77</v>
      </c>
      <c r="AY123" s="17" t="s">
        <v>152</v>
      </c>
      <c r="BE123" s="190">
        <f>IF(N123="základní",J123,0)</f>
        <v>0</v>
      </c>
      <c r="BF123" s="190">
        <f>IF(N123="snížená",J123,0)</f>
        <v>708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708</v>
      </c>
      <c r="BL123" s="17" t="s">
        <v>91</v>
      </c>
      <c r="BM123" s="189" t="s">
        <v>395</v>
      </c>
    </row>
    <row r="124" spans="1:65" s="1" customFormat="1" ht="11.25" x14ac:dyDescent="0.2">
      <c r="A124" s="34"/>
      <c r="B124" s="35"/>
      <c r="C124" s="36"/>
      <c r="D124" s="191" t="s">
        <v>160</v>
      </c>
      <c r="E124" s="36"/>
      <c r="F124" s="192" t="s">
        <v>1006</v>
      </c>
      <c r="G124" s="36"/>
      <c r="H124" s="36"/>
      <c r="I124" s="193"/>
      <c r="J124" s="36"/>
      <c r="K124" s="36"/>
      <c r="L124" s="39"/>
      <c r="M124" s="194"/>
      <c r="N124" s="19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160</v>
      </c>
      <c r="AU124" s="17" t="s">
        <v>77</v>
      </c>
    </row>
    <row r="125" spans="1:65" s="1" customFormat="1" ht="16.5" customHeight="1" x14ac:dyDescent="0.2">
      <c r="A125" s="34"/>
      <c r="B125" s="35"/>
      <c r="C125" s="178" t="s">
        <v>216</v>
      </c>
      <c r="D125" s="178" t="s">
        <v>154</v>
      </c>
      <c r="E125" s="179" t="s">
        <v>907</v>
      </c>
      <c r="F125" s="180" t="s">
        <v>908</v>
      </c>
      <c r="G125" s="181" t="s">
        <v>281</v>
      </c>
      <c r="H125" s="182">
        <v>295</v>
      </c>
      <c r="I125" s="183">
        <v>159.30000000000001</v>
      </c>
      <c r="J125" s="184">
        <f>ROUND(I125*H125,2)</f>
        <v>46993.5</v>
      </c>
      <c r="K125" s="180" t="s">
        <v>19</v>
      </c>
      <c r="L125" s="39"/>
      <c r="M125" s="185" t="s">
        <v>19</v>
      </c>
      <c r="N125" s="186" t="s">
        <v>45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91</v>
      </c>
      <c r="AT125" s="189" t="s">
        <v>154</v>
      </c>
      <c r="AU125" s="189" t="s">
        <v>77</v>
      </c>
      <c r="AY125" s="17" t="s">
        <v>152</v>
      </c>
      <c r="BE125" s="190">
        <f>IF(N125="základní",J125,0)</f>
        <v>0</v>
      </c>
      <c r="BF125" s="190">
        <f>IF(N125="snížená",J125,0)</f>
        <v>46993.5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46993.5</v>
      </c>
      <c r="BL125" s="17" t="s">
        <v>91</v>
      </c>
      <c r="BM125" s="189" t="s">
        <v>644</v>
      </c>
    </row>
    <row r="126" spans="1:65" s="1" customFormat="1" ht="11.25" x14ac:dyDescent="0.2">
      <c r="A126" s="34"/>
      <c r="B126" s="35"/>
      <c r="C126" s="36"/>
      <c r="D126" s="191" t="s">
        <v>160</v>
      </c>
      <c r="E126" s="36"/>
      <c r="F126" s="192" t="s">
        <v>908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77</v>
      </c>
    </row>
    <row r="127" spans="1:65" s="1" customFormat="1" ht="16.5" customHeight="1" x14ac:dyDescent="0.2">
      <c r="A127" s="34"/>
      <c r="B127" s="35"/>
      <c r="C127" s="178" t="s">
        <v>222</v>
      </c>
      <c r="D127" s="178" t="s">
        <v>154</v>
      </c>
      <c r="E127" s="179" t="s">
        <v>1007</v>
      </c>
      <c r="F127" s="180" t="s">
        <v>1008</v>
      </c>
      <c r="G127" s="181" t="s">
        <v>281</v>
      </c>
      <c r="H127" s="182">
        <v>46</v>
      </c>
      <c r="I127" s="183">
        <v>1012.44</v>
      </c>
      <c r="J127" s="184">
        <f>ROUND(I127*H127,2)</f>
        <v>46572.24</v>
      </c>
      <c r="K127" s="180" t="s">
        <v>19</v>
      </c>
      <c r="L127" s="39"/>
      <c r="M127" s="185" t="s">
        <v>19</v>
      </c>
      <c r="N127" s="186" t="s">
        <v>45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91</v>
      </c>
      <c r="AT127" s="189" t="s">
        <v>154</v>
      </c>
      <c r="AU127" s="189" t="s">
        <v>77</v>
      </c>
      <c r="AY127" s="17" t="s">
        <v>152</v>
      </c>
      <c r="BE127" s="190">
        <f>IF(N127="základní",J127,0)</f>
        <v>0</v>
      </c>
      <c r="BF127" s="190">
        <f>IF(N127="snížená",J127,0)</f>
        <v>46572.24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46572.24</v>
      </c>
      <c r="BL127" s="17" t="s">
        <v>91</v>
      </c>
      <c r="BM127" s="189" t="s">
        <v>401</v>
      </c>
    </row>
    <row r="128" spans="1:65" s="1" customFormat="1" ht="11.25" x14ac:dyDescent="0.2">
      <c r="A128" s="34"/>
      <c r="B128" s="35"/>
      <c r="C128" s="36"/>
      <c r="D128" s="191" t="s">
        <v>160</v>
      </c>
      <c r="E128" s="36"/>
      <c r="F128" s="192" t="s">
        <v>1008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77</v>
      </c>
    </row>
    <row r="129" spans="1:65" s="1" customFormat="1" ht="16.5" customHeight="1" x14ac:dyDescent="0.2">
      <c r="A129" s="34"/>
      <c r="B129" s="35"/>
      <c r="C129" s="178" t="s">
        <v>228</v>
      </c>
      <c r="D129" s="178" t="s">
        <v>154</v>
      </c>
      <c r="E129" s="179" t="s">
        <v>1009</v>
      </c>
      <c r="F129" s="180" t="s">
        <v>1010</v>
      </c>
      <c r="G129" s="181" t="s">
        <v>281</v>
      </c>
      <c r="H129" s="182">
        <v>30</v>
      </c>
      <c r="I129" s="183">
        <v>1817.2</v>
      </c>
      <c r="J129" s="184">
        <f>ROUND(I129*H129,2)</f>
        <v>54516</v>
      </c>
      <c r="K129" s="180" t="s">
        <v>19</v>
      </c>
      <c r="L129" s="39"/>
      <c r="M129" s="185" t="s">
        <v>19</v>
      </c>
      <c r="N129" s="186" t="s">
        <v>45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91</v>
      </c>
      <c r="AT129" s="189" t="s">
        <v>154</v>
      </c>
      <c r="AU129" s="189" t="s">
        <v>77</v>
      </c>
      <c r="AY129" s="17" t="s">
        <v>152</v>
      </c>
      <c r="BE129" s="190">
        <f>IF(N129="základní",J129,0)</f>
        <v>0</v>
      </c>
      <c r="BF129" s="190">
        <f>IF(N129="snížená",J129,0)</f>
        <v>54516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54516</v>
      </c>
      <c r="BL129" s="17" t="s">
        <v>91</v>
      </c>
      <c r="BM129" s="189" t="s">
        <v>414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1010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77</v>
      </c>
    </row>
    <row r="131" spans="1:65" s="1" customFormat="1" ht="16.5" customHeight="1" x14ac:dyDescent="0.2">
      <c r="A131" s="34"/>
      <c r="B131" s="35"/>
      <c r="C131" s="178" t="s">
        <v>8</v>
      </c>
      <c r="D131" s="178" t="s">
        <v>154</v>
      </c>
      <c r="E131" s="179" t="s">
        <v>911</v>
      </c>
      <c r="F131" s="180" t="s">
        <v>912</v>
      </c>
      <c r="G131" s="181" t="s">
        <v>281</v>
      </c>
      <c r="H131" s="182">
        <v>30</v>
      </c>
      <c r="I131" s="183">
        <v>1475</v>
      </c>
      <c r="J131" s="184">
        <f>ROUND(I131*H131,2)</f>
        <v>44250</v>
      </c>
      <c r="K131" s="180" t="s">
        <v>19</v>
      </c>
      <c r="L131" s="39"/>
      <c r="M131" s="185" t="s">
        <v>19</v>
      </c>
      <c r="N131" s="186" t="s">
        <v>45</v>
      </c>
      <c r="O131" s="64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91</v>
      </c>
      <c r="AT131" s="189" t="s">
        <v>154</v>
      </c>
      <c r="AU131" s="189" t="s">
        <v>77</v>
      </c>
      <c r="AY131" s="17" t="s">
        <v>152</v>
      </c>
      <c r="BE131" s="190">
        <f>IF(N131="základní",J131,0)</f>
        <v>0</v>
      </c>
      <c r="BF131" s="190">
        <f>IF(N131="snížená",J131,0)</f>
        <v>44250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44250</v>
      </c>
      <c r="BL131" s="17" t="s">
        <v>91</v>
      </c>
      <c r="BM131" s="189" t="s">
        <v>425</v>
      </c>
    </row>
    <row r="132" spans="1:65" s="1" customFormat="1" ht="11.25" x14ac:dyDescent="0.2">
      <c r="A132" s="34"/>
      <c r="B132" s="35"/>
      <c r="C132" s="36"/>
      <c r="D132" s="191" t="s">
        <v>160</v>
      </c>
      <c r="E132" s="36"/>
      <c r="F132" s="192" t="s">
        <v>912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77</v>
      </c>
    </row>
    <row r="133" spans="1:65" s="1" customFormat="1" ht="16.5" customHeight="1" x14ac:dyDescent="0.2">
      <c r="A133" s="34"/>
      <c r="B133" s="35"/>
      <c r="C133" s="178" t="s">
        <v>241</v>
      </c>
      <c r="D133" s="178" t="s">
        <v>154</v>
      </c>
      <c r="E133" s="179" t="s">
        <v>1011</v>
      </c>
      <c r="F133" s="180" t="s">
        <v>1012</v>
      </c>
      <c r="G133" s="181" t="s">
        <v>281</v>
      </c>
      <c r="H133" s="182">
        <v>46</v>
      </c>
      <c r="I133" s="183">
        <v>658.44</v>
      </c>
      <c r="J133" s="184">
        <f>ROUND(I133*H133,2)</f>
        <v>30288.240000000002</v>
      </c>
      <c r="K133" s="180" t="s">
        <v>19</v>
      </c>
      <c r="L133" s="39"/>
      <c r="M133" s="185" t="s">
        <v>19</v>
      </c>
      <c r="N133" s="186" t="s">
        <v>45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91</v>
      </c>
      <c r="AT133" s="189" t="s">
        <v>154</v>
      </c>
      <c r="AU133" s="189" t="s">
        <v>77</v>
      </c>
      <c r="AY133" s="17" t="s">
        <v>152</v>
      </c>
      <c r="BE133" s="190">
        <f>IF(N133="základní",J133,0)</f>
        <v>0</v>
      </c>
      <c r="BF133" s="190">
        <f>IF(N133="snížená",J133,0)</f>
        <v>30288.240000000002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30288.240000000002</v>
      </c>
      <c r="BL133" s="17" t="s">
        <v>91</v>
      </c>
      <c r="BM133" s="189" t="s">
        <v>262</v>
      </c>
    </row>
    <row r="134" spans="1:65" s="1" customFormat="1" ht="11.25" x14ac:dyDescent="0.2">
      <c r="A134" s="34"/>
      <c r="B134" s="35"/>
      <c r="C134" s="36"/>
      <c r="D134" s="191" t="s">
        <v>160</v>
      </c>
      <c r="E134" s="36"/>
      <c r="F134" s="192" t="s">
        <v>1012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77</v>
      </c>
    </row>
    <row r="135" spans="1:65" s="1" customFormat="1" ht="16.5" customHeight="1" x14ac:dyDescent="0.2">
      <c r="A135" s="34"/>
      <c r="B135" s="35"/>
      <c r="C135" s="178" t="s">
        <v>251</v>
      </c>
      <c r="D135" s="178" t="s">
        <v>154</v>
      </c>
      <c r="E135" s="179" t="s">
        <v>913</v>
      </c>
      <c r="F135" s="180" t="s">
        <v>914</v>
      </c>
      <c r="G135" s="181" t="s">
        <v>281</v>
      </c>
      <c r="H135" s="182">
        <v>36</v>
      </c>
      <c r="I135" s="183">
        <v>767</v>
      </c>
      <c r="J135" s="184">
        <f>ROUND(I135*H135,2)</f>
        <v>27612</v>
      </c>
      <c r="K135" s="180" t="s">
        <v>19</v>
      </c>
      <c r="L135" s="39"/>
      <c r="M135" s="185" t="s">
        <v>19</v>
      </c>
      <c r="N135" s="186" t="s">
        <v>45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91</v>
      </c>
      <c r="AT135" s="189" t="s">
        <v>154</v>
      </c>
      <c r="AU135" s="189" t="s">
        <v>77</v>
      </c>
      <c r="AY135" s="17" t="s">
        <v>152</v>
      </c>
      <c r="BE135" s="190">
        <f>IF(N135="základní",J135,0)</f>
        <v>0</v>
      </c>
      <c r="BF135" s="190">
        <f>IF(N135="snížená",J135,0)</f>
        <v>27612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27612</v>
      </c>
      <c r="BL135" s="17" t="s">
        <v>91</v>
      </c>
      <c r="BM135" s="189" t="s">
        <v>451</v>
      </c>
    </row>
    <row r="136" spans="1:65" s="1" customFormat="1" ht="11.25" x14ac:dyDescent="0.2">
      <c r="A136" s="34"/>
      <c r="B136" s="35"/>
      <c r="C136" s="36"/>
      <c r="D136" s="191" t="s">
        <v>160</v>
      </c>
      <c r="E136" s="36"/>
      <c r="F136" s="192" t="s">
        <v>914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77</v>
      </c>
    </row>
    <row r="137" spans="1:65" s="1" customFormat="1" ht="16.5" customHeight="1" x14ac:dyDescent="0.2">
      <c r="A137" s="34"/>
      <c r="B137" s="35"/>
      <c r="C137" s="178" t="s">
        <v>258</v>
      </c>
      <c r="D137" s="178" t="s">
        <v>154</v>
      </c>
      <c r="E137" s="179" t="s">
        <v>1013</v>
      </c>
      <c r="F137" s="180" t="s">
        <v>1014</v>
      </c>
      <c r="G137" s="181" t="s">
        <v>281</v>
      </c>
      <c r="H137" s="182">
        <v>18</v>
      </c>
      <c r="I137" s="183">
        <v>1475</v>
      </c>
      <c r="J137" s="184">
        <f>ROUND(I137*H137,2)</f>
        <v>26550</v>
      </c>
      <c r="K137" s="180" t="s">
        <v>19</v>
      </c>
      <c r="L137" s="39"/>
      <c r="M137" s="185" t="s">
        <v>19</v>
      </c>
      <c r="N137" s="186" t="s">
        <v>45</v>
      </c>
      <c r="O137" s="64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91</v>
      </c>
      <c r="AT137" s="189" t="s">
        <v>154</v>
      </c>
      <c r="AU137" s="189" t="s">
        <v>77</v>
      </c>
      <c r="AY137" s="17" t="s">
        <v>152</v>
      </c>
      <c r="BE137" s="190">
        <f>IF(N137="základní",J137,0)</f>
        <v>0</v>
      </c>
      <c r="BF137" s="190">
        <f>IF(N137="snížená",J137,0)</f>
        <v>26550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26550</v>
      </c>
      <c r="BL137" s="17" t="s">
        <v>91</v>
      </c>
      <c r="BM137" s="189" t="s">
        <v>456</v>
      </c>
    </row>
    <row r="138" spans="1:65" s="1" customFormat="1" ht="11.25" x14ac:dyDescent="0.2">
      <c r="A138" s="34"/>
      <c r="B138" s="35"/>
      <c r="C138" s="36"/>
      <c r="D138" s="191" t="s">
        <v>160</v>
      </c>
      <c r="E138" s="36"/>
      <c r="F138" s="192" t="s">
        <v>1014</v>
      </c>
      <c r="G138" s="36"/>
      <c r="H138" s="36"/>
      <c r="I138" s="193"/>
      <c r="J138" s="36"/>
      <c r="K138" s="36"/>
      <c r="L138" s="39"/>
      <c r="M138" s="194"/>
      <c r="N138" s="19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160</v>
      </c>
      <c r="AU138" s="17" t="s">
        <v>77</v>
      </c>
    </row>
    <row r="139" spans="1:65" s="1" customFormat="1" ht="16.5" customHeight="1" x14ac:dyDescent="0.2">
      <c r="A139" s="34"/>
      <c r="B139" s="35"/>
      <c r="C139" s="178" t="s">
        <v>789</v>
      </c>
      <c r="D139" s="178" t="s">
        <v>154</v>
      </c>
      <c r="E139" s="179" t="s">
        <v>884</v>
      </c>
      <c r="F139" s="180" t="s">
        <v>885</v>
      </c>
      <c r="G139" s="181" t="s">
        <v>742</v>
      </c>
      <c r="H139" s="182">
        <v>260</v>
      </c>
      <c r="I139" s="183">
        <v>123.9</v>
      </c>
      <c r="J139" s="184">
        <f>ROUND(I139*H139,2)</f>
        <v>32214</v>
      </c>
      <c r="K139" s="180" t="s">
        <v>19</v>
      </c>
      <c r="L139" s="39"/>
      <c r="M139" s="185" t="s">
        <v>19</v>
      </c>
      <c r="N139" s="186" t="s">
        <v>45</v>
      </c>
      <c r="O139" s="64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91</v>
      </c>
      <c r="AT139" s="189" t="s">
        <v>154</v>
      </c>
      <c r="AU139" s="189" t="s">
        <v>77</v>
      </c>
      <c r="AY139" s="17" t="s">
        <v>152</v>
      </c>
      <c r="BE139" s="190">
        <f>IF(N139="základní",J139,0)</f>
        <v>0</v>
      </c>
      <c r="BF139" s="190">
        <f>IF(N139="snížená",J139,0)</f>
        <v>32214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32214</v>
      </c>
      <c r="BL139" s="17" t="s">
        <v>91</v>
      </c>
      <c r="BM139" s="189" t="s">
        <v>1015</v>
      </c>
    </row>
    <row r="140" spans="1:65" s="1" customFormat="1" ht="11.25" x14ac:dyDescent="0.2">
      <c r="A140" s="34"/>
      <c r="B140" s="35"/>
      <c r="C140" s="36"/>
      <c r="D140" s="191" t="s">
        <v>160</v>
      </c>
      <c r="E140" s="36"/>
      <c r="F140" s="192" t="s">
        <v>885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77</v>
      </c>
    </row>
    <row r="141" spans="1:65" s="1" customFormat="1" ht="16.5" customHeight="1" x14ac:dyDescent="0.2">
      <c r="A141" s="34"/>
      <c r="B141" s="35"/>
      <c r="C141" s="178" t="s">
        <v>1016</v>
      </c>
      <c r="D141" s="178" t="s">
        <v>154</v>
      </c>
      <c r="E141" s="179" t="s">
        <v>886</v>
      </c>
      <c r="F141" s="180" t="s">
        <v>1017</v>
      </c>
      <c r="G141" s="181" t="s">
        <v>742</v>
      </c>
      <c r="H141" s="182">
        <v>1100</v>
      </c>
      <c r="I141" s="183">
        <v>14.16</v>
      </c>
      <c r="J141" s="184">
        <f>ROUND(I141*H141,2)</f>
        <v>15576</v>
      </c>
      <c r="K141" s="180" t="s">
        <v>19</v>
      </c>
      <c r="L141" s="39"/>
      <c r="M141" s="185" t="s">
        <v>19</v>
      </c>
      <c r="N141" s="186" t="s">
        <v>45</v>
      </c>
      <c r="O141" s="64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91</v>
      </c>
      <c r="AT141" s="189" t="s">
        <v>154</v>
      </c>
      <c r="AU141" s="189" t="s">
        <v>77</v>
      </c>
      <c r="AY141" s="17" t="s">
        <v>152</v>
      </c>
      <c r="BE141" s="190">
        <f>IF(N141="základní",J141,0)</f>
        <v>0</v>
      </c>
      <c r="BF141" s="190">
        <f>IF(N141="snížená",J141,0)</f>
        <v>15576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15576</v>
      </c>
      <c r="BL141" s="17" t="s">
        <v>91</v>
      </c>
      <c r="BM141" s="189" t="s">
        <v>1018</v>
      </c>
    </row>
    <row r="142" spans="1:65" s="1" customFormat="1" ht="11.25" x14ac:dyDescent="0.2">
      <c r="A142" s="34"/>
      <c r="B142" s="35"/>
      <c r="C142" s="36"/>
      <c r="D142" s="191" t="s">
        <v>160</v>
      </c>
      <c r="E142" s="36"/>
      <c r="F142" s="192" t="s">
        <v>1017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77</v>
      </c>
    </row>
    <row r="143" spans="1:65" s="1" customFormat="1" ht="16.5" customHeight="1" x14ac:dyDescent="0.2">
      <c r="A143" s="34"/>
      <c r="B143" s="35"/>
      <c r="C143" s="178" t="s">
        <v>790</v>
      </c>
      <c r="D143" s="178" t="s">
        <v>154</v>
      </c>
      <c r="E143" s="179" t="s">
        <v>888</v>
      </c>
      <c r="F143" s="180" t="s">
        <v>1004</v>
      </c>
      <c r="G143" s="181" t="s">
        <v>281</v>
      </c>
      <c r="H143" s="182">
        <v>22</v>
      </c>
      <c r="I143" s="183">
        <v>21.24</v>
      </c>
      <c r="J143" s="184">
        <f>ROUND(I143*H143,2)</f>
        <v>467.28</v>
      </c>
      <c r="K143" s="180" t="s">
        <v>19</v>
      </c>
      <c r="L143" s="39"/>
      <c r="M143" s="185" t="s">
        <v>19</v>
      </c>
      <c r="N143" s="186" t="s">
        <v>45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91</v>
      </c>
      <c r="AT143" s="189" t="s">
        <v>154</v>
      </c>
      <c r="AU143" s="189" t="s">
        <v>77</v>
      </c>
      <c r="AY143" s="17" t="s">
        <v>152</v>
      </c>
      <c r="BE143" s="190">
        <f>IF(N143="základní",J143,0)</f>
        <v>0</v>
      </c>
      <c r="BF143" s="190">
        <f>IF(N143="snížená",J143,0)</f>
        <v>467.28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467.28</v>
      </c>
      <c r="BL143" s="17" t="s">
        <v>91</v>
      </c>
      <c r="BM143" s="189" t="s">
        <v>1019</v>
      </c>
    </row>
    <row r="144" spans="1:65" s="1" customFormat="1" ht="11.25" x14ac:dyDescent="0.2">
      <c r="A144" s="34"/>
      <c r="B144" s="35"/>
      <c r="C144" s="36"/>
      <c r="D144" s="191" t="s">
        <v>160</v>
      </c>
      <c r="E144" s="36"/>
      <c r="F144" s="192" t="s">
        <v>1004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77</v>
      </c>
    </row>
    <row r="145" spans="1:65" s="1" customFormat="1" ht="16.5" customHeight="1" x14ac:dyDescent="0.2">
      <c r="A145" s="34"/>
      <c r="B145" s="35"/>
      <c r="C145" s="178" t="s">
        <v>1020</v>
      </c>
      <c r="D145" s="178" t="s">
        <v>154</v>
      </c>
      <c r="E145" s="179" t="s">
        <v>1021</v>
      </c>
      <c r="F145" s="180" t="s">
        <v>1022</v>
      </c>
      <c r="G145" s="181" t="s">
        <v>281</v>
      </c>
      <c r="H145" s="182">
        <v>22</v>
      </c>
      <c r="I145" s="183">
        <v>289.10000000000002</v>
      </c>
      <c r="J145" s="184">
        <f>ROUND(I145*H145,2)</f>
        <v>6360.2</v>
      </c>
      <c r="K145" s="180" t="s">
        <v>19</v>
      </c>
      <c r="L145" s="39"/>
      <c r="M145" s="185" t="s">
        <v>19</v>
      </c>
      <c r="N145" s="186" t="s">
        <v>45</v>
      </c>
      <c r="O145" s="64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91</v>
      </c>
      <c r="AT145" s="189" t="s">
        <v>154</v>
      </c>
      <c r="AU145" s="189" t="s">
        <v>77</v>
      </c>
      <c r="AY145" s="17" t="s">
        <v>152</v>
      </c>
      <c r="BE145" s="190">
        <f>IF(N145="základní",J145,0)</f>
        <v>0</v>
      </c>
      <c r="BF145" s="190">
        <f>IF(N145="snížená",J145,0)</f>
        <v>6360.2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84</v>
      </c>
      <c r="BK145" s="190">
        <f>ROUND(I145*H145,2)</f>
        <v>6360.2</v>
      </c>
      <c r="BL145" s="17" t="s">
        <v>91</v>
      </c>
      <c r="BM145" s="189" t="s">
        <v>1023</v>
      </c>
    </row>
    <row r="146" spans="1:65" s="1" customFormat="1" ht="11.25" x14ac:dyDescent="0.2">
      <c r="A146" s="34"/>
      <c r="B146" s="35"/>
      <c r="C146" s="36"/>
      <c r="D146" s="191" t="s">
        <v>160</v>
      </c>
      <c r="E146" s="36"/>
      <c r="F146" s="192" t="s">
        <v>1022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77</v>
      </c>
    </row>
    <row r="147" spans="1:65" s="1" customFormat="1" ht="16.5" customHeight="1" x14ac:dyDescent="0.2">
      <c r="A147" s="34"/>
      <c r="B147" s="35"/>
      <c r="C147" s="178" t="s">
        <v>792</v>
      </c>
      <c r="D147" s="178" t="s">
        <v>154</v>
      </c>
      <c r="E147" s="179" t="s">
        <v>1024</v>
      </c>
      <c r="F147" s="180" t="s">
        <v>1025</v>
      </c>
      <c r="G147" s="181" t="s">
        <v>281</v>
      </c>
      <c r="H147" s="182">
        <v>1</v>
      </c>
      <c r="I147" s="183">
        <v>5415.02</v>
      </c>
      <c r="J147" s="184">
        <f>ROUND(I147*H147,2)</f>
        <v>5415.02</v>
      </c>
      <c r="K147" s="180" t="s">
        <v>19</v>
      </c>
      <c r="L147" s="39"/>
      <c r="M147" s="185" t="s">
        <v>19</v>
      </c>
      <c r="N147" s="186" t="s">
        <v>45</v>
      </c>
      <c r="O147" s="64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91</v>
      </c>
      <c r="AT147" s="189" t="s">
        <v>154</v>
      </c>
      <c r="AU147" s="189" t="s">
        <v>77</v>
      </c>
      <c r="AY147" s="17" t="s">
        <v>152</v>
      </c>
      <c r="BE147" s="190">
        <f>IF(N147="základní",J147,0)</f>
        <v>0</v>
      </c>
      <c r="BF147" s="190">
        <f>IF(N147="snížená",J147,0)</f>
        <v>5415.02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5415.02</v>
      </c>
      <c r="BL147" s="17" t="s">
        <v>91</v>
      </c>
      <c r="BM147" s="189" t="s">
        <v>1026</v>
      </c>
    </row>
    <row r="148" spans="1:65" s="1" customFormat="1" ht="11.25" x14ac:dyDescent="0.2">
      <c r="A148" s="34"/>
      <c r="B148" s="35"/>
      <c r="C148" s="36"/>
      <c r="D148" s="191" t="s">
        <v>160</v>
      </c>
      <c r="E148" s="36"/>
      <c r="F148" s="192" t="s">
        <v>1025</v>
      </c>
      <c r="G148" s="36"/>
      <c r="H148" s="36"/>
      <c r="I148" s="193"/>
      <c r="J148" s="36"/>
      <c r="K148" s="36"/>
      <c r="L148" s="39"/>
      <c r="M148" s="194"/>
      <c r="N148" s="19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77</v>
      </c>
    </row>
    <row r="149" spans="1:65" s="1" customFormat="1" ht="16.5" customHeight="1" x14ac:dyDescent="0.2">
      <c r="A149" s="34"/>
      <c r="B149" s="35"/>
      <c r="C149" s="178" t="s">
        <v>1027</v>
      </c>
      <c r="D149" s="178" t="s">
        <v>154</v>
      </c>
      <c r="E149" s="179" t="s">
        <v>1028</v>
      </c>
      <c r="F149" s="180" t="s">
        <v>1029</v>
      </c>
      <c r="G149" s="181" t="s">
        <v>281</v>
      </c>
      <c r="H149" s="182">
        <v>1</v>
      </c>
      <c r="I149" s="183">
        <v>4707.0200000000004</v>
      </c>
      <c r="J149" s="184">
        <f>ROUND(I149*H149,2)</f>
        <v>4707.0200000000004</v>
      </c>
      <c r="K149" s="180" t="s">
        <v>19</v>
      </c>
      <c r="L149" s="39"/>
      <c r="M149" s="185" t="s">
        <v>19</v>
      </c>
      <c r="N149" s="186" t="s">
        <v>45</v>
      </c>
      <c r="O149" s="64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91</v>
      </c>
      <c r="AT149" s="189" t="s">
        <v>154</v>
      </c>
      <c r="AU149" s="189" t="s">
        <v>77</v>
      </c>
      <c r="AY149" s="17" t="s">
        <v>152</v>
      </c>
      <c r="BE149" s="190">
        <f>IF(N149="základní",J149,0)</f>
        <v>0</v>
      </c>
      <c r="BF149" s="190">
        <f>IF(N149="snížená",J149,0)</f>
        <v>4707.0200000000004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84</v>
      </c>
      <c r="BK149" s="190">
        <f>ROUND(I149*H149,2)</f>
        <v>4707.0200000000004</v>
      </c>
      <c r="BL149" s="17" t="s">
        <v>91</v>
      </c>
      <c r="BM149" s="189" t="s">
        <v>1030</v>
      </c>
    </row>
    <row r="150" spans="1:65" s="1" customFormat="1" ht="11.25" x14ac:dyDescent="0.2">
      <c r="A150" s="34"/>
      <c r="B150" s="35"/>
      <c r="C150" s="36"/>
      <c r="D150" s="191" t="s">
        <v>160</v>
      </c>
      <c r="E150" s="36"/>
      <c r="F150" s="192" t="s">
        <v>1029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77</v>
      </c>
    </row>
    <row r="151" spans="1:65" s="1" customFormat="1" ht="16.5" customHeight="1" x14ac:dyDescent="0.2">
      <c r="A151" s="34"/>
      <c r="B151" s="35"/>
      <c r="C151" s="178" t="s">
        <v>793</v>
      </c>
      <c r="D151" s="178" t="s">
        <v>154</v>
      </c>
      <c r="E151" s="179" t="s">
        <v>899</v>
      </c>
      <c r="F151" s="180" t="s">
        <v>1031</v>
      </c>
      <c r="G151" s="181" t="s">
        <v>281</v>
      </c>
      <c r="H151" s="182">
        <v>3</v>
      </c>
      <c r="I151" s="183">
        <v>1239</v>
      </c>
      <c r="J151" s="184">
        <f>ROUND(I151*H151,2)</f>
        <v>3717</v>
      </c>
      <c r="K151" s="180" t="s">
        <v>19</v>
      </c>
      <c r="L151" s="39"/>
      <c r="M151" s="185" t="s">
        <v>19</v>
      </c>
      <c r="N151" s="186" t="s">
        <v>45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91</v>
      </c>
      <c r="AT151" s="189" t="s">
        <v>154</v>
      </c>
      <c r="AU151" s="189" t="s">
        <v>77</v>
      </c>
      <c r="AY151" s="17" t="s">
        <v>152</v>
      </c>
      <c r="BE151" s="190">
        <f>IF(N151="základní",J151,0)</f>
        <v>0</v>
      </c>
      <c r="BF151" s="190">
        <f>IF(N151="snížená",J151,0)</f>
        <v>3717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3717</v>
      </c>
      <c r="BL151" s="17" t="s">
        <v>91</v>
      </c>
      <c r="BM151" s="189" t="s">
        <v>1032</v>
      </c>
    </row>
    <row r="152" spans="1:65" s="1" customFormat="1" ht="11.25" x14ac:dyDescent="0.2">
      <c r="A152" s="34"/>
      <c r="B152" s="35"/>
      <c r="C152" s="36"/>
      <c r="D152" s="191" t="s">
        <v>160</v>
      </c>
      <c r="E152" s="36"/>
      <c r="F152" s="192" t="s">
        <v>1031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77</v>
      </c>
    </row>
    <row r="153" spans="1:65" s="11" customFormat="1" ht="25.9" customHeight="1" x14ac:dyDescent="0.2">
      <c r="B153" s="162"/>
      <c r="C153" s="163"/>
      <c r="D153" s="164" t="s">
        <v>72</v>
      </c>
      <c r="E153" s="165" t="s">
        <v>915</v>
      </c>
      <c r="F153" s="165" t="s">
        <v>916</v>
      </c>
      <c r="G153" s="163"/>
      <c r="H153" s="163"/>
      <c r="I153" s="166"/>
      <c r="J153" s="167">
        <f>BK153</f>
        <v>0</v>
      </c>
      <c r="K153" s="163"/>
      <c r="L153" s="168"/>
      <c r="M153" s="169"/>
      <c r="N153" s="170"/>
      <c r="O153" s="170"/>
      <c r="P153" s="171">
        <v>0</v>
      </c>
      <c r="Q153" s="170"/>
      <c r="R153" s="171">
        <v>0</v>
      </c>
      <c r="S153" s="170"/>
      <c r="T153" s="172">
        <v>0</v>
      </c>
      <c r="AR153" s="173" t="s">
        <v>77</v>
      </c>
      <c r="AT153" s="174" t="s">
        <v>72</v>
      </c>
      <c r="AU153" s="174" t="s">
        <v>73</v>
      </c>
      <c r="AY153" s="173" t="s">
        <v>152</v>
      </c>
      <c r="BK153" s="175">
        <v>0</v>
      </c>
    </row>
    <row r="154" spans="1:65" s="11" customFormat="1" ht="25.9" customHeight="1" x14ac:dyDescent="0.2">
      <c r="B154" s="162"/>
      <c r="C154" s="163"/>
      <c r="D154" s="164" t="s">
        <v>72</v>
      </c>
      <c r="E154" s="165" t="s">
        <v>929</v>
      </c>
      <c r="F154" s="165" t="s">
        <v>1033</v>
      </c>
      <c r="G154" s="163"/>
      <c r="H154" s="163"/>
      <c r="I154" s="166"/>
      <c r="J154" s="167">
        <f>BK154</f>
        <v>45717.919999999998</v>
      </c>
      <c r="K154" s="163"/>
      <c r="L154" s="168"/>
      <c r="M154" s="169"/>
      <c r="N154" s="170"/>
      <c r="O154" s="170"/>
      <c r="P154" s="171">
        <f>SUM(P155:P168)</f>
        <v>0</v>
      </c>
      <c r="Q154" s="170"/>
      <c r="R154" s="171">
        <f>SUM(R155:R168)</f>
        <v>0</v>
      </c>
      <c r="S154" s="170"/>
      <c r="T154" s="172">
        <f>SUM(T155:T168)</f>
        <v>0</v>
      </c>
      <c r="AR154" s="173" t="s">
        <v>77</v>
      </c>
      <c r="AT154" s="174" t="s">
        <v>72</v>
      </c>
      <c r="AU154" s="174" t="s">
        <v>73</v>
      </c>
      <c r="AY154" s="173" t="s">
        <v>152</v>
      </c>
      <c r="BK154" s="175">
        <f>SUM(BK155:BK168)</f>
        <v>45717.919999999998</v>
      </c>
    </row>
    <row r="155" spans="1:65" s="1" customFormat="1" ht="16.5" customHeight="1" x14ac:dyDescent="0.2">
      <c r="A155" s="34"/>
      <c r="B155" s="35"/>
      <c r="C155" s="178" t="s">
        <v>265</v>
      </c>
      <c r="D155" s="178" t="s">
        <v>154</v>
      </c>
      <c r="E155" s="179" t="s">
        <v>1034</v>
      </c>
      <c r="F155" s="180" t="s">
        <v>1035</v>
      </c>
      <c r="G155" s="181" t="s">
        <v>281</v>
      </c>
      <c r="H155" s="182">
        <v>1</v>
      </c>
      <c r="I155" s="183">
        <v>7080</v>
      </c>
      <c r="J155" s="184">
        <f>ROUND(I155*H155,2)</f>
        <v>7080</v>
      </c>
      <c r="K155" s="180" t="s">
        <v>19</v>
      </c>
      <c r="L155" s="39"/>
      <c r="M155" s="185" t="s">
        <v>19</v>
      </c>
      <c r="N155" s="186" t="s">
        <v>45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91</v>
      </c>
      <c r="AT155" s="189" t="s">
        <v>154</v>
      </c>
      <c r="AU155" s="189" t="s">
        <v>77</v>
      </c>
      <c r="AY155" s="17" t="s">
        <v>152</v>
      </c>
      <c r="BE155" s="190">
        <f>IF(N155="základní",J155,0)</f>
        <v>0</v>
      </c>
      <c r="BF155" s="190">
        <f>IF(N155="snížená",J155,0)</f>
        <v>7080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7080</v>
      </c>
      <c r="BL155" s="17" t="s">
        <v>91</v>
      </c>
      <c r="BM155" s="189" t="s">
        <v>759</v>
      </c>
    </row>
    <row r="156" spans="1:65" s="1" customFormat="1" ht="11.25" x14ac:dyDescent="0.2">
      <c r="A156" s="34"/>
      <c r="B156" s="35"/>
      <c r="C156" s="36"/>
      <c r="D156" s="191" t="s">
        <v>160</v>
      </c>
      <c r="E156" s="36"/>
      <c r="F156" s="192" t="s">
        <v>1035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77</v>
      </c>
    </row>
    <row r="157" spans="1:65" s="1" customFormat="1" ht="16.5" customHeight="1" x14ac:dyDescent="0.2">
      <c r="A157" s="34"/>
      <c r="B157" s="35"/>
      <c r="C157" s="178" t="s">
        <v>271</v>
      </c>
      <c r="D157" s="178" t="s">
        <v>154</v>
      </c>
      <c r="E157" s="179" t="s">
        <v>919</v>
      </c>
      <c r="F157" s="180" t="s">
        <v>920</v>
      </c>
      <c r="G157" s="181" t="s">
        <v>281</v>
      </c>
      <c r="H157" s="182">
        <v>1</v>
      </c>
      <c r="I157" s="183">
        <v>637.20000000000005</v>
      </c>
      <c r="J157" s="184">
        <f>ROUND(I157*H157,2)</f>
        <v>637.20000000000005</v>
      </c>
      <c r="K157" s="180" t="s">
        <v>19</v>
      </c>
      <c r="L157" s="39"/>
      <c r="M157" s="185" t="s">
        <v>19</v>
      </c>
      <c r="N157" s="186" t="s">
        <v>45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91</v>
      </c>
      <c r="AT157" s="189" t="s">
        <v>154</v>
      </c>
      <c r="AU157" s="189" t="s">
        <v>77</v>
      </c>
      <c r="AY157" s="17" t="s">
        <v>152</v>
      </c>
      <c r="BE157" s="190">
        <f>IF(N157="základní",J157,0)</f>
        <v>0</v>
      </c>
      <c r="BF157" s="190">
        <f>IF(N157="snížená",J157,0)</f>
        <v>637.20000000000005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84</v>
      </c>
      <c r="BK157" s="190">
        <f>ROUND(I157*H157,2)</f>
        <v>637.20000000000005</v>
      </c>
      <c r="BL157" s="17" t="s">
        <v>91</v>
      </c>
      <c r="BM157" s="189" t="s">
        <v>783</v>
      </c>
    </row>
    <row r="158" spans="1:65" s="1" customFormat="1" ht="11.25" x14ac:dyDescent="0.2">
      <c r="A158" s="34"/>
      <c r="B158" s="35"/>
      <c r="C158" s="36"/>
      <c r="D158" s="191" t="s">
        <v>160</v>
      </c>
      <c r="E158" s="36"/>
      <c r="F158" s="192" t="s">
        <v>920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160</v>
      </c>
      <c r="AU158" s="17" t="s">
        <v>77</v>
      </c>
    </row>
    <row r="159" spans="1:65" s="1" customFormat="1" ht="16.5" customHeight="1" x14ac:dyDescent="0.2">
      <c r="A159" s="34"/>
      <c r="B159" s="35"/>
      <c r="C159" s="178" t="s">
        <v>7</v>
      </c>
      <c r="D159" s="178" t="s">
        <v>154</v>
      </c>
      <c r="E159" s="179" t="s">
        <v>1036</v>
      </c>
      <c r="F159" s="180" t="s">
        <v>1037</v>
      </c>
      <c r="G159" s="181" t="s">
        <v>281</v>
      </c>
      <c r="H159" s="182">
        <v>1</v>
      </c>
      <c r="I159" s="183">
        <v>6431</v>
      </c>
      <c r="J159" s="184">
        <f>ROUND(I159*H159,2)</f>
        <v>6431</v>
      </c>
      <c r="K159" s="180" t="s">
        <v>19</v>
      </c>
      <c r="L159" s="39"/>
      <c r="M159" s="185" t="s">
        <v>19</v>
      </c>
      <c r="N159" s="186" t="s">
        <v>45</v>
      </c>
      <c r="O159" s="64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91</v>
      </c>
      <c r="AT159" s="189" t="s">
        <v>154</v>
      </c>
      <c r="AU159" s="189" t="s">
        <v>77</v>
      </c>
      <c r="AY159" s="17" t="s">
        <v>152</v>
      </c>
      <c r="BE159" s="190">
        <f>IF(N159="základní",J159,0)</f>
        <v>0</v>
      </c>
      <c r="BF159" s="190">
        <f>IF(N159="snížená",J159,0)</f>
        <v>6431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6431</v>
      </c>
      <c r="BL159" s="17" t="s">
        <v>91</v>
      </c>
      <c r="BM159" s="189" t="s">
        <v>785</v>
      </c>
    </row>
    <row r="160" spans="1:65" s="1" customFormat="1" ht="11.25" x14ac:dyDescent="0.2">
      <c r="A160" s="34"/>
      <c r="B160" s="35"/>
      <c r="C160" s="36"/>
      <c r="D160" s="191" t="s">
        <v>160</v>
      </c>
      <c r="E160" s="36"/>
      <c r="F160" s="192" t="s">
        <v>1037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77</v>
      </c>
    </row>
    <row r="161" spans="1:65" s="1" customFormat="1" ht="16.5" customHeight="1" x14ac:dyDescent="0.2">
      <c r="A161" s="34"/>
      <c r="B161" s="35"/>
      <c r="C161" s="178" t="s">
        <v>395</v>
      </c>
      <c r="D161" s="178" t="s">
        <v>154</v>
      </c>
      <c r="E161" s="179" t="s">
        <v>921</v>
      </c>
      <c r="F161" s="180" t="s">
        <v>922</v>
      </c>
      <c r="G161" s="181" t="s">
        <v>281</v>
      </c>
      <c r="H161" s="182">
        <v>1</v>
      </c>
      <c r="I161" s="183">
        <v>1164.6600000000001</v>
      </c>
      <c r="J161" s="184">
        <f>ROUND(I161*H161,2)</f>
        <v>1164.6600000000001</v>
      </c>
      <c r="K161" s="180" t="s">
        <v>19</v>
      </c>
      <c r="L161" s="39"/>
      <c r="M161" s="185" t="s">
        <v>19</v>
      </c>
      <c r="N161" s="186" t="s">
        <v>45</v>
      </c>
      <c r="O161" s="64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91</v>
      </c>
      <c r="AT161" s="189" t="s">
        <v>154</v>
      </c>
      <c r="AU161" s="189" t="s">
        <v>77</v>
      </c>
      <c r="AY161" s="17" t="s">
        <v>152</v>
      </c>
      <c r="BE161" s="190">
        <f>IF(N161="základní",J161,0)</f>
        <v>0</v>
      </c>
      <c r="BF161" s="190">
        <f>IF(N161="snížená",J161,0)</f>
        <v>1164.6600000000001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1164.6600000000001</v>
      </c>
      <c r="BL161" s="17" t="s">
        <v>91</v>
      </c>
      <c r="BM161" s="189" t="s">
        <v>787</v>
      </c>
    </row>
    <row r="162" spans="1:65" s="1" customFormat="1" ht="11.25" x14ac:dyDescent="0.2">
      <c r="A162" s="34"/>
      <c r="B162" s="35"/>
      <c r="C162" s="36"/>
      <c r="D162" s="191" t="s">
        <v>160</v>
      </c>
      <c r="E162" s="36"/>
      <c r="F162" s="192" t="s">
        <v>922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160</v>
      </c>
      <c r="AU162" s="17" t="s">
        <v>77</v>
      </c>
    </row>
    <row r="163" spans="1:65" s="1" customFormat="1" ht="16.5" customHeight="1" x14ac:dyDescent="0.2">
      <c r="A163" s="34"/>
      <c r="B163" s="35"/>
      <c r="C163" s="178" t="s">
        <v>397</v>
      </c>
      <c r="D163" s="178" t="s">
        <v>154</v>
      </c>
      <c r="E163" s="179" t="s">
        <v>923</v>
      </c>
      <c r="F163" s="180" t="s">
        <v>924</v>
      </c>
      <c r="G163" s="181" t="s">
        <v>281</v>
      </c>
      <c r="H163" s="182">
        <v>25</v>
      </c>
      <c r="I163" s="183">
        <v>1164.6600000000001</v>
      </c>
      <c r="J163" s="184">
        <f>ROUND(I163*H163,2)</f>
        <v>29116.5</v>
      </c>
      <c r="K163" s="180" t="s">
        <v>19</v>
      </c>
      <c r="L163" s="39"/>
      <c r="M163" s="185" t="s">
        <v>19</v>
      </c>
      <c r="N163" s="186" t="s">
        <v>45</v>
      </c>
      <c r="O163" s="64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91</v>
      </c>
      <c r="AT163" s="189" t="s">
        <v>154</v>
      </c>
      <c r="AU163" s="189" t="s">
        <v>77</v>
      </c>
      <c r="AY163" s="17" t="s">
        <v>152</v>
      </c>
      <c r="BE163" s="190">
        <f>IF(N163="základní",J163,0)</f>
        <v>0</v>
      </c>
      <c r="BF163" s="190">
        <f>IF(N163="snížená",J163,0)</f>
        <v>29116.5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29116.5</v>
      </c>
      <c r="BL163" s="17" t="s">
        <v>91</v>
      </c>
      <c r="BM163" s="189" t="s">
        <v>789</v>
      </c>
    </row>
    <row r="164" spans="1:65" s="1" customFormat="1" ht="11.25" x14ac:dyDescent="0.2">
      <c r="A164" s="34"/>
      <c r="B164" s="35"/>
      <c r="C164" s="36"/>
      <c r="D164" s="191" t="s">
        <v>160</v>
      </c>
      <c r="E164" s="36"/>
      <c r="F164" s="192" t="s">
        <v>924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160</v>
      </c>
      <c r="AU164" s="17" t="s">
        <v>77</v>
      </c>
    </row>
    <row r="165" spans="1:65" s="1" customFormat="1" ht="16.5" customHeight="1" x14ac:dyDescent="0.2">
      <c r="A165" s="34"/>
      <c r="B165" s="35"/>
      <c r="C165" s="178" t="s">
        <v>644</v>
      </c>
      <c r="D165" s="178" t="s">
        <v>154</v>
      </c>
      <c r="E165" s="179" t="s">
        <v>925</v>
      </c>
      <c r="F165" s="180" t="s">
        <v>926</v>
      </c>
      <c r="G165" s="181" t="s">
        <v>281</v>
      </c>
      <c r="H165" s="182">
        <v>52</v>
      </c>
      <c r="I165" s="183">
        <v>16.52</v>
      </c>
      <c r="J165" s="184">
        <f>ROUND(I165*H165,2)</f>
        <v>859.04</v>
      </c>
      <c r="K165" s="180" t="s">
        <v>19</v>
      </c>
      <c r="L165" s="39"/>
      <c r="M165" s="185" t="s">
        <v>19</v>
      </c>
      <c r="N165" s="186" t="s">
        <v>45</v>
      </c>
      <c r="O165" s="64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91</v>
      </c>
      <c r="AT165" s="189" t="s">
        <v>154</v>
      </c>
      <c r="AU165" s="189" t="s">
        <v>77</v>
      </c>
      <c r="AY165" s="17" t="s">
        <v>152</v>
      </c>
      <c r="BE165" s="190">
        <f>IF(N165="základní",J165,0)</f>
        <v>0</v>
      </c>
      <c r="BF165" s="190">
        <f>IF(N165="snížená",J165,0)</f>
        <v>859.04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859.04</v>
      </c>
      <c r="BL165" s="17" t="s">
        <v>91</v>
      </c>
      <c r="BM165" s="189" t="s">
        <v>790</v>
      </c>
    </row>
    <row r="166" spans="1:65" s="1" customFormat="1" ht="11.25" x14ac:dyDescent="0.2">
      <c r="A166" s="34"/>
      <c r="B166" s="35"/>
      <c r="C166" s="36"/>
      <c r="D166" s="191" t="s">
        <v>160</v>
      </c>
      <c r="E166" s="36"/>
      <c r="F166" s="192" t="s">
        <v>926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77</v>
      </c>
    </row>
    <row r="167" spans="1:65" s="1" customFormat="1" ht="16.5" customHeight="1" x14ac:dyDescent="0.2">
      <c r="A167" s="34"/>
      <c r="B167" s="35"/>
      <c r="C167" s="178" t="s">
        <v>646</v>
      </c>
      <c r="D167" s="178" t="s">
        <v>154</v>
      </c>
      <c r="E167" s="179" t="s">
        <v>927</v>
      </c>
      <c r="F167" s="180" t="s">
        <v>928</v>
      </c>
      <c r="G167" s="181" t="s">
        <v>281</v>
      </c>
      <c r="H167" s="182">
        <v>26</v>
      </c>
      <c r="I167" s="183">
        <v>16.52</v>
      </c>
      <c r="J167" s="184">
        <f>ROUND(I167*H167,2)</f>
        <v>429.52</v>
      </c>
      <c r="K167" s="180" t="s">
        <v>19</v>
      </c>
      <c r="L167" s="39"/>
      <c r="M167" s="185" t="s">
        <v>19</v>
      </c>
      <c r="N167" s="186" t="s">
        <v>45</v>
      </c>
      <c r="O167" s="64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91</v>
      </c>
      <c r="AT167" s="189" t="s">
        <v>154</v>
      </c>
      <c r="AU167" s="189" t="s">
        <v>77</v>
      </c>
      <c r="AY167" s="17" t="s">
        <v>152</v>
      </c>
      <c r="BE167" s="190">
        <f>IF(N167="základní",J167,0)</f>
        <v>0</v>
      </c>
      <c r="BF167" s="190">
        <f>IF(N167="snížená",J167,0)</f>
        <v>429.52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84</v>
      </c>
      <c r="BK167" s="190">
        <f>ROUND(I167*H167,2)</f>
        <v>429.52</v>
      </c>
      <c r="BL167" s="17" t="s">
        <v>91</v>
      </c>
      <c r="BM167" s="189" t="s">
        <v>792</v>
      </c>
    </row>
    <row r="168" spans="1:65" s="1" customFormat="1" ht="11.25" x14ac:dyDescent="0.2">
      <c r="A168" s="34"/>
      <c r="B168" s="35"/>
      <c r="C168" s="36"/>
      <c r="D168" s="191" t="s">
        <v>160</v>
      </c>
      <c r="E168" s="36"/>
      <c r="F168" s="192" t="s">
        <v>928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160</v>
      </c>
      <c r="AU168" s="17" t="s">
        <v>77</v>
      </c>
    </row>
    <row r="169" spans="1:65" s="11" customFormat="1" ht="25.9" customHeight="1" x14ac:dyDescent="0.2">
      <c r="B169" s="162"/>
      <c r="C169" s="163"/>
      <c r="D169" s="164" t="s">
        <v>72</v>
      </c>
      <c r="E169" s="165" t="s">
        <v>961</v>
      </c>
      <c r="F169" s="165" t="s">
        <v>1038</v>
      </c>
      <c r="G169" s="163"/>
      <c r="H169" s="163"/>
      <c r="I169" s="166"/>
      <c r="J169" s="167">
        <f>BK169</f>
        <v>45717.919999999998</v>
      </c>
      <c r="K169" s="163"/>
      <c r="L169" s="168"/>
      <c r="M169" s="169"/>
      <c r="N169" s="170"/>
      <c r="O169" s="170"/>
      <c r="P169" s="171">
        <f>SUM(P170:P183)</f>
        <v>0</v>
      </c>
      <c r="Q169" s="170"/>
      <c r="R169" s="171">
        <f>SUM(R170:R183)</f>
        <v>0</v>
      </c>
      <c r="S169" s="170"/>
      <c r="T169" s="172">
        <f>SUM(T170:T183)</f>
        <v>0</v>
      </c>
      <c r="AR169" s="173" t="s">
        <v>77</v>
      </c>
      <c r="AT169" s="174" t="s">
        <v>72</v>
      </c>
      <c r="AU169" s="174" t="s">
        <v>73</v>
      </c>
      <c r="AY169" s="173" t="s">
        <v>152</v>
      </c>
      <c r="BK169" s="175">
        <f>SUM(BK170:BK183)</f>
        <v>45717.919999999998</v>
      </c>
    </row>
    <row r="170" spans="1:65" s="1" customFormat="1" ht="16.5" customHeight="1" x14ac:dyDescent="0.2">
      <c r="A170" s="34"/>
      <c r="B170" s="35"/>
      <c r="C170" s="178" t="s">
        <v>401</v>
      </c>
      <c r="D170" s="178" t="s">
        <v>154</v>
      </c>
      <c r="E170" s="179" t="s">
        <v>1034</v>
      </c>
      <c r="F170" s="180" t="s">
        <v>1035</v>
      </c>
      <c r="G170" s="181" t="s">
        <v>281</v>
      </c>
      <c r="H170" s="182">
        <v>1</v>
      </c>
      <c r="I170" s="183">
        <v>7080</v>
      </c>
      <c r="J170" s="184">
        <f>ROUND(I170*H170,2)</f>
        <v>7080</v>
      </c>
      <c r="K170" s="180" t="s">
        <v>19</v>
      </c>
      <c r="L170" s="39"/>
      <c r="M170" s="185" t="s">
        <v>19</v>
      </c>
      <c r="N170" s="186" t="s">
        <v>45</v>
      </c>
      <c r="O170" s="64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91</v>
      </c>
      <c r="AT170" s="189" t="s">
        <v>154</v>
      </c>
      <c r="AU170" s="189" t="s">
        <v>77</v>
      </c>
      <c r="AY170" s="17" t="s">
        <v>152</v>
      </c>
      <c r="BE170" s="190">
        <f>IF(N170="základní",J170,0)</f>
        <v>0</v>
      </c>
      <c r="BF170" s="190">
        <f>IF(N170="snížená",J170,0)</f>
        <v>7080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7080</v>
      </c>
      <c r="BL170" s="17" t="s">
        <v>91</v>
      </c>
      <c r="BM170" s="189" t="s">
        <v>793</v>
      </c>
    </row>
    <row r="171" spans="1:65" s="1" customFormat="1" ht="11.25" x14ac:dyDescent="0.2">
      <c r="A171" s="34"/>
      <c r="B171" s="35"/>
      <c r="C171" s="36"/>
      <c r="D171" s="191" t="s">
        <v>160</v>
      </c>
      <c r="E171" s="36"/>
      <c r="F171" s="192" t="s">
        <v>1035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77</v>
      </c>
    </row>
    <row r="172" spans="1:65" s="1" customFormat="1" ht="16.5" customHeight="1" x14ac:dyDescent="0.2">
      <c r="A172" s="34"/>
      <c r="B172" s="35"/>
      <c r="C172" s="178" t="s">
        <v>408</v>
      </c>
      <c r="D172" s="178" t="s">
        <v>154</v>
      </c>
      <c r="E172" s="179" t="s">
        <v>919</v>
      </c>
      <c r="F172" s="180" t="s">
        <v>920</v>
      </c>
      <c r="G172" s="181" t="s">
        <v>281</v>
      </c>
      <c r="H172" s="182">
        <v>1</v>
      </c>
      <c r="I172" s="183">
        <v>637.20000000000005</v>
      </c>
      <c r="J172" s="184">
        <f>ROUND(I172*H172,2)</f>
        <v>637.20000000000005</v>
      </c>
      <c r="K172" s="180" t="s">
        <v>19</v>
      </c>
      <c r="L172" s="39"/>
      <c r="M172" s="185" t="s">
        <v>19</v>
      </c>
      <c r="N172" s="186" t="s">
        <v>45</v>
      </c>
      <c r="O172" s="64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91</v>
      </c>
      <c r="AT172" s="189" t="s">
        <v>154</v>
      </c>
      <c r="AU172" s="189" t="s">
        <v>77</v>
      </c>
      <c r="AY172" s="17" t="s">
        <v>152</v>
      </c>
      <c r="BE172" s="190">
        <f>IF(N172="základní",J172,0)</f>
        <v>0</v>
      </c>
      <c r="BF172" s="190">
        <f>IF(N172="snížená",J172,0)</f>
        <v>637.20000000000005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84</v>
      </c>
      <c r="BK172" s="190">
        <f>ROUND(I172*H172,2)</f>
        <v>637.20000000000005</v>
      </c>
      <c r="BL172" s="17" t="s">
        <v>91</v>
      </c>
      <c r="BM172" s="189" t="s">
        <v>852</v>
      </c>
    </row>
    <row r="173" spans="1:65" s="1" customFormat="1" ht="11.25" x14ac:dyDescent="0.2">
      <c r="A173" s="34"/>
      <c r="B173" s="35"/>
      <c r="C173" s="36"/>
      <c r="D173" s="191" t="s">
        <v>160</v>
      </c>
      <c r="E173" s="36"/>
      <c r="F173" s="192" t="s">
        <v>920</v>
      </c>
      <c r="G173" s="36"/>
      <c r="H173" s="36"/>
      <c r="I173" s="193"/>
      <c r="J173" s="36"/>
      <c r="K173" s="36"/>
      <c r="L173" s="39"/>
      <c r="M173" s="194"/>
      <c r="N173" s="195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160</v>
      </c>
      <c r="AU173" s="17" t="s">
        <v>77</v>
      </c>
    </row>
    <row r="174" spans="1:65" s="1" customFormat="1" ht="16.5" customHeight="1" x14ac:dyDescent="0.2">
      <c r="A174" s="34"/>
      <c r="B174" s="35"/>
      <c r="C174" s="178" t="s">
        <v>414</v>
      </c>
      <c r="D174" s="178" t="s">
        <v>154</v>
      </c>
      <c r="E174" s="179" t="s">
        <v>1036</v>
      </c>
      <c r="F174" s="180" t="s">
        <v>1037</v>
      </c>
      <c r="G174" s="181" t="s">
        <v>281</v>
      </c>
      <c r="H174" s="182">
        <v>1</v>
      </c>
      <c r="I174" s="183">
        <v>6431</v>
      </c>
      <c r="J174" s="184">
        <f>ROUND(I174*H174,2)</f>
        <v>6431</v>
      </c>
      <c r="K174" s="180" t="s">
        <v>19</v>
      </c>
      <c r="L174" s="39"/>
      <c r="M174" s="185" t="s">
        <v>19</v>
      </c>
      <c r="N174" s="186" t="s">
        <v>45</v>
      </c>
      <c r="O174" s="64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91</v>
      </c>
      <c r="AT174" s="189" t="s">
        <v>154</v>
      </c>
      <c r="AU174" s="189" t="s">
        <v>77</v>
      </c>
      <c r="AY174" s="17" t="s">
        <v>152</v>
      </c>
      <c r="BE174" s="190">
        <f>IF(N174="základní",J174,0)</f>
        <v>0</v>
      </c>
      <c r="BF174" s="190">
        <f>IF(N174="snížená",J174,0)</f>
        <v>6431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84</v>
      </c>
      <c r="BK174" s="190">
        <f>ROUND(I174*H174,2)</f>
        <v>6431</v>
      </c>
      <c r="BL174" s="17" t="s">
        <v>91</v>
      </c>
      <c r="BM174" s="189" t="s">
        <v>856</v>
      </c>
    </row>
    <row r="175" spans="1:65" s="1" customFormat="1" ht="11.25" x14ac:dyDescent="0.2">
      <c r="A175" s="34"/>
      <c r="B175" s="35"/>
      <c r="C175" s="36"/>
      <c r="D175" s="191" t="s">
        <v>160</v>
      </c>
      <c r="E175" s="36"/>
      <c r="F175" s="192" t="s">
        <v>1037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160</v>
      </c>
      <c r="AU175" s="17" t="s">
        <v>77</v>
      </c>
    </row>
    <row r="176" spans="1:65" s="1" customFormat="1" ht="16.5" customHeight="1" x14ac:dyDescent="0.2">
      <c r="A176" s="34"/>
      <c r="B176" s="35"/>
      <c r="C176" s="178" t="s">
        <v>419</v>
      </c>
      <c r="D176" s="178" t="s">
        <v>154</v>
      </c>
      <c r="E176" s="179" t="s">
        <v>921</v>
      </c>
      <c r="F176" s="180" t="s">
        <v>922</v>
      </c>
      <c r="G176" s="181" t="s">
        <v>281</v>
      </c>
      <c r="H176" s="182">
        <v>1</v>
      </c>
      <c r="I176" s="183">
        <v>1164.6600000000001</v>
      </c>
      <c r="J176" s="184">
        <f>ROUND(I176*H176,2)</f>
        <v>1164.6600000000001</v>
      </c>
      <c r="K176" s="180" t="s">
        <v>19</v>
      </c>
      <c r="L176" s="39"/>
      <c r="M176" s="185" t="s">
        <v>19</v>
      </c>
      <c r="N176" s="186" t="s">
        <v>45</v>
      </c>
      <c r="O176" s="64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91</v>
      </c>
      <c r="AT176" s="189" t="s">
        <v>154</v>
      </c>
      <c r="AU176" s="189" t="s">
        <v>77</v>
      </c>
      <c r="AY176" s="17" t="s">
        <v>152</v>
      </c>
      <c r="BE176" s="190">
        <f>IF(N176="základní",J176,0)</f>
        <v>0</v>
      </c>
      <c r="BF176" s="190">
        <f>IF(N176="snížená",J176,0)</f>
        <v>1164.6600000000001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84</v>
      </c>
      <c r="BK176" s="190">
        <f>ROUND(I176*H176,2)</f>
        <v>1164.6600000000001</v>
      </c>
      <c r="BL176" s="17" t="s">
        <v>91</v>
      </c>
      <c r="BM176" s="189" t="s">
        <v>860</v>
      </c>
    </row>
    <row r="177" spans="1:65" s="1" customFormat="1" ht="11.25" x14ac:dyDescent="0.2">
      <c r="A177" s="34"/>
      <c r="B177" s="35"/>
      <c r="C177" s="36"/>
      <c r="D177" s="191" t="s">
        <v>160</v>
      </c>
      <c r="E177" s="36"/>
      <c r="F177" s="192" t="s">
        <v>922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160</v>
      </c>
      <c r="AU177" s="17" t="s">
        <v>77</v>
      </c>
    </row>
    <row r="178" spans="1:65" s="1" customFormat="1" ht="16.5" customHeight="1" x14ac:dyDescent="0.2">
      <c r="A178" s="34"/>
      <c r="B178" s="35"/>
      <c r="C178" s="178" t="s">
        <v>425</v>
      </c>
      <c r="D178" s="178" t="s">
        <v>154</v>
      </c>
      <c r="E178" s="179" t="s">
        <v>923</v>
      </c>
      <c r="F178" s="180" t="s">
        <v>924</v>
      </c>
      <c r="G178" s="181" t="s">
        <v>281</v>
      </c>
      <c r="H178" s="182">
        <v>25</v>
      </c>
      <c r="I178" s="183">
        <v>1164.6600000000001</v>
      </c>
      <c r="J178" s="184">
        <f>ROUND(I178*H178,2)</f>
        <v>29116.5</v>
      </c>
      <c r="K178" s="180" t="s">
        <v>19</v>
      </c>
      <c r="L178" s="39"/>
      <c r="M178" s="185" t="s">
        <v>19</v>
      </c>
      <c r="N178" s="186" t="s">
        <v>45</v>
      </c>
      <c r="O178" s="64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91</v>
      </c>
      <c r="AT178" s="189" t="s">
        <v>154</v>
      </c>
      <c r="AU178" s="189" t="s">
        <v>77</v>
      </c>
      <c r="AY178" s="17" t="s">
        <v>152</v>
      </c>
      <c r="BE178" s="190">
        <f>IF(N178="základní",J178,0)</f>
        <v>0</v>
      </c>
      <c r="BF178" s="190">
        <f>IF(N178="snížená",J178,0)</f>
        <v>29116.5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84</v>
      </c>
      <c r="BK178" s="190">
        <f>ROUND(I178*H178,2)</f>
        <v>29116.5</v>
      </c>
      <c r="BL178" s="17" t="s">
        <v>91</v>
      </c>
      <c r="BM178" s="189" t="s">
        <v>863</v>
      </c>
    </row>
    <row r="179" spans="1:65" s="1" customFormat="1" ht="11.25" x14ac:dyDescent="0.2">
      <c r="A179" s="34"/>
      <c r="B179" s="35"/>
      <c r="C179" s="36"/>
      <c r="D179" s="191" t="s">
        <v>160</v>
      </c>
      <c r="E179" s="36"/>
      <c r="F179" s="192" t="s">
        <v>924</v>
      </c>
      <c r="G179" s="36"/>
      <c r="H179" s="36"/>
      <c r="I179" s="193"/>
      <c r="J179" s="36"/>
      <c r="K179" s="36"/>
      <c r="L179" s="39"/>
      <c r="M179" s="194"/>
      <c r="N179" s="19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160</v>
      </c>
      <c r="AU179" s="17" t="s">
        <v>77</v>
      </c>
    </row>
    <row r="180" spans="1:65" s="1" customFormat="1" ht="16.5" customHeight="1" x14ac:dyDescent="0.2">
      <c r="A180" s="34"/>
      <c r="B180" s="35"/>
      <c r="C180" s="178" t="s">
        <v>431</v>
      </c>
      <c r="D180" s="178" t="s">
        <v>154</v>
      </c>
      <c r="E180" s="179" t="s">
        <v>925</v>
      </c>
      <c r="F180" s="180" t="s">
        <v>926</v>
      </c>
      <c r="G180" s="181" t="s">
        <v>281</v>
      </c>
      <c r="H180" s="182">
        <v>52</v>
      </c>
      <c r="I180" s="183">
        <v>16.52</v>
      </c>
      <c r="J180" s="184">
        <f>ROUND(I180*H180,2)</f>
        <v>859.04</v>
      </c>
      <c r="K180" s="180" t="s">
        <v>19</v>
      </c>
      <c r="L180" s="39"/>
      <c r="M180" s="185" t="s">
        <v>19</v>
      </c>
      <c r="N180" s="186" t="s">
        <v>45</v>
      </c>
      <c r="O180" s="64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91</v>
      </c>
      <c r="AT180" s="189" t="s">
        <v>154</v>
      </c>
      <c r="AU180" s="189" t="s">
        <v>77</v>
      </c>
      <c r="AY180" s="17" t="s">
        <v>152</v>
      </c>
      <c r="BE180" s="190">
        <f>IF(N180="základní",J180,0)</f>
        <v>0</v>
      </c>
      <c r="BF180" s="190">
        <f>IF(N180="snížená",J180,0)</f>
        <v>859.04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84</v>
      </c>
      <c r="BK180" s="190">
        <f>ROUND(I180*H180,2)</f>
        <v>859.04</v>
      </c>
      <c r="BL180" s="17" t="s">
        <v>91</v>
      </c>
      <c r="BM180" s="189" t="s">
        <v>864</v>
      </c>
    </row>
    <row r="181" spans="1:65" s="1" customFormat="1" ht="11.25" x14ac:dyDescent="0.2">
      <c r="A181" s="34"/>
      <c r="B181" s="35"/>
      <c r="C181" s="36"/>
      <c r="D181" s="191" t="s">
        <v>160</v>
      </c>
      <c r="E181" s="36"/>
      <c r="F181" s="192" t="s">
        <v>926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160</v>
      </c>
      <c r="AU181" s="17" t="s">
        <v>77</v>
      </c>
    </row>
    <row r="182" spans="1:65" s="1" customFormat="1" ht="16.5" customHeight="1" x14ac:dyDescent="0.2">
      <c r="A182" s="34"/>
      <c r="B182" s="35"/>
      <c r="C182" s="178" t="s">
        <v>262</v>
      </c>
      <c r="D182" s="178" t="s">
        <v>154</v>
      </c>
      <c r="E182" s="179" t="s">
        <v>927</v>
      </c>
      <c r="F182" s="180" t="s">
        <v>928</v>
      </c>
      <c r="G182" s="181" t="s">
        <v>281</v>
      </c>
      <c r="H182" s="182">
        <v>26</v>
      </c>
      <c r="I182" s="183">
        <v>16.52</v>
      </c>
      <c r="J182" s="184">
        <f>ROUND(I182*H182,2)</f>
        <v>429.52</v>
      </c>
      <c r="K182" s="180" t="s">
        <v>19</v>
      </c>
      <c r="L182" s="39"/>
      <c r="M182" s="185" t="s">
        <v>19</v>
      </c>
      <c r="N182" s="186" t="s">
        <v>45</v>
      </c>
      <c r="O182" s="64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91</v>
      </c>
      <c r="AT182" s="189" t="s">
        <v>154</v>
      </c>
      <c r="AU182" s="189" t="s">
        <v>77</v>
      </c>
      <c r="AY182" s="17" t="s">
        <v>152</v>
      </c>
      <c r="BE182" s="190">
        <f>IF(N182="základní",J182,0)</f>
        <v>0</v>
      </c>
      <c r="BF182" s="190">
        <f>IF(N182="snížená",J182,0)</f>
        <v>429.52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429.52</v>
      </c>
      <c r="BL182" s="17" t="s">
        <v>91</v>
      </c>
      <c r="BM182" s="189" t="s">
        <v>865</v>
      </c>
    </row>
    <row r="183" spans="1:65" s="1" customFormat="1" ht="11.25" x14ac:dyDescent="0.2">
      <c r="A183" s="34"/>
      <c r="B183" s="35"/>
      <c r="C183" s="36"/>
      <c r="D183" s="191" t="s">
        <v>160</v>
      </c>
      <c r="E183" s="36"/>
      <c r="F183" s="192" t="s">
        <v>928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77</v>
      </c>
    </row>
    <row r="184" spans="1:65" s="11" customFormat="1" ht="25.9" customHeight="1" x14ac:dyDescent="0.2">
      <c r="B184" s="162"/>
      <c r="C184" s="163"/>
      <c r="D184" s="164" t="s">
        <v>72</v>
      </c>
      <c r="E184" s="165" t="s">
        <v>966</v>
      </c>
      <c r="F184" s="165" t="s">
        <v>1039</v>
      </c>
      <c r="G184" s="163"/>
      <c r="H184" s="163"/>
      <c r="I184" s="166"/>
      <c r="J184" s="167">
        <f>BK184</f>
        <v>48146.36</v>
      </c>
      <c r="K184" s="163"/>
      <c r="L184" s="168"/>
      <c r="M184" s="169"/>
      <c r="N184" s="170"/>
      <c r="O184" s="170"/>
      <c r="P184" s="171">
        <f>SUM(P185:P198)</f>
        <v>0</v>
      </c>
      <c r="Q184" s="170"/>
      <c r="R184" s="171">
        <f>SUM(R185:R198)</f>
        <v>0</v>
      </c>
      <c r="S184" s="170"/>
      <c r="T184" s="172">
        <f>SUM(T185:T198)</f>
        <v>0</v>
      </c>
      <c r="AR184" s="173" t="s">
        <v>77</v>
      </c>
      <c r="AT184" s="174" t="s">
        <v>72</v>
      </c>
      <c r="AU184" s="174" t="s">
        <v>73</v>
      </c>
      <c r="AY184" s="173" t="s">
        <v>152</v>
      </c>
      <c r="BK184" s="175">
        <f>SUM(BK185:BK198)</f>
        <v>48146.36</v>
      </c>
    </row>
    <row r="185" spans="1:65" s="1" customFormat="1" ht="16.5" customHeight="1" x14ac:dyDescent="0.2">
      <c r="A185" s="34"/>
      <c r="B185" s="35"/>
      <c r="C185" s="178" t="s">
        <v>445</v>
      </c>
      <c r="D185" s="178" t="s">
        <v>154</v>
      </c>
      <c r="E185" s="179" t="s">
        <v>1034</v>
      </c>
      <c r="F185" s="180" t="s">
        <v>1035</v>
      </c>
      <c r="G185" s="181" t="s">
        <v>281</v>
      </c>
      <c r="H185" s="182">
        <v>1</v>
      </c>
      <c r="I185" s="183">
        <v>7080</v>
      </c>
      <c r="J185" s="184">
        <f>ROUND(I185*H185,2)</f>
        <v>7080</v>
      </c>
      <c r="K185" s="180" t="s">
        <v>19</v>
      </c>
      <c r="L185" s="39"/>
      <c r="M185" s="185" t="s">
        <v>19</v>
      </c>
      <c r="N185" s="186" t="s">
        <v>45</v>
      </c>
      <c r="O185" s="64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91</v>
      </c>
      <c r="AT185" s="189" t="s">
        <v>154</v>
      </c>
      <c r="AU185" s="189" t="s">
        <v>77</v>
      </c>
      <c r="AY185" s="17" t="s">
        <v>152</v>
      </c>
      <c r="BE185" s="190">
        <f>IF(N185="základní",J185,0)</f>
        <v>0</v>
      </c>
      <c r="BF185" s="190">
        <f>IF(N185="snížená",J185,0)</f>
        <v>7080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84</v>
      </c>
      <c r="BK185" s="190">
        <f>ROUND(I185*H185,2)</f>
        <v>7080</v>
      </c>
      <c r="BL185" s="17" t="s">
        <v>91</v>
      </c>
      <c r="BM185" s="189" t="s">
        <v>868</v>
      </c>
    </row>
    <row r="186" spans="1:65" s="1" customFormat="1" ht="11.25" x14ac:dyDescent="0.2">
      <c r="A186" s="34"/>
      <c r="B186" s="35"/>
      <c r="C186" s="36"/>
      <c r="D186" s="191" t="s">
        <v>160</v>
      </c>
      <c r="E186" s="36"/>
      <c r="F186" s="192" t="s">
        <v>1035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160</v>
      </c>
      <c r="AU186" s="17" t="s">
        <v>77</v>
      </c>
    </row>
    <row r="187" spans="1:65" s="1" customFormat="1" ht="16.5" customHeight="1" x14ac:dyDescent="0.2">
      <c r="A187" s="34"/>
      <c r="B187" s="35"/>
      <c r="C187" s="178" t="s">
        <v>451</v>
      </c>
      <c r="D187" s="178" t="s">
        <v>154</v>
      </c>
      <c r="E187" s="179" t="s">
        <v>919</v>
      </c>
      <c r="F187" s="180" t="s">
        <v>920</v>
      </c>
      <c r="G187" s="181" t="s">
        <v>281</v>
      </c>
      <c r="H187" s="182">
        <v>1</v>
      </c>
      <c r="I187" s="183">
        <v>637.20000000000005</v>
      </c>
      <c r="J187" s="184">
        <f>ROUND(I187*H187,2)</f>
        <v>637.20000000000005</v>
      </c>
      <c r="K187" s="180" t="s">
        <v>19</v>
      </c>
      <c r="L187" s="39"/>
      <c r="M187" s="185" t="s">
        <v>19</v>
      </c>
      <c r="N187" s="186" t="s">
        <v>45</v>
      </c>
      <c r="O187" s="64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91</v>
      </c>
      <c r="AT187" s="189" t="s">
        <v>154</v>
      </c>
      <c r="AU187" s="189" t="s">
        <v>77</v>
      </c>
      <c r="AY187" s="17" t="s">
        <v>152</v>
      </c>
      <c r="BE187" s="190">
        <f>IF(N187="základní",J187,0)</f>
        <v>0</v>
      </c>
      <c r="BF187" s="190">
        <f>IF(N187="snížená",J187,0)</f>
        <v>637.20000000000005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84</v>
      </c>
      <c r="BK187" s="190">
        <f>ROUND(I187*H187,2)</f>
        <v>637.20000000000005</v>
      </c>
      <c r="BL187" s="17" t="s">
        <v>91</v>
      </c>
      <c r="BM187" s="189" t="s">
        <v>870</v>
      </c>
    </row>
    <row r="188" spans="1:65" s="1" customFormat="1" ht="11.25" x14ac:dyDescent="0.2">
      <c r="A188" s="34"/>
      <c r="B188" s="35"/>
      <c r="C188" s="36"/>
      <c r="D188" s="191" t="s">
        <v>160</v>
      </c>
      <c r="E188" s="36"/>
      <c r="F188" s="192" t="s">
        <v>920</v>
      </c>
      <c r="G188" s="36"/>
      <c r="H188" s="36"/>
      <c r="I188" s="193"/>
      <c r="J188" s="36"/>
      <c r="K188" s="36"/>
      <c r="L188" s="39"/>
      <c r="M188" s="194"/>
      <c r="N188" s="19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160</v>
      </c>
      <c r="AU188" s="17" t="s">
        <v>77</v>
      </c>
    </row>
    <row r="189" spans="1:65" s="1" customFormat="1" ht="16.5" customHeight="1" x14ac:dyDescent="0.2">
      <c r="A189" s="34"/>
      <c r="B189" s="35"/>
      <c r="C189" s="178" t="s">
        <v>784</v>
      </c>
      <c r="D189" s="178" t="s">
        <v>154</v>
      </c>
      <c r="E189" s="179" t="s">
        <v>1036</v>
      </c>
      <c r="F189" s="180" t="s">
        <v>1037</v>
      </c>
      <c r="G189" s="181" t="s">
        <v>281</v>
      </c>
      <c r="H189" s="182">
        <v>1</v>
      </c>
      <c r="I189" s="183">
        <v>6431</v>
      </c>
      <c r="J189" s="184">
        <f>ROUND(I189*H189,2)</f>
        <v>6431</v>
      </c>
      <c r="K189" s="180" t="s">
        <v>19</v>
      </c>
      <c r="L189" s="39"/>
      <c r="M189" s="185" t="s">
        <v>19</v>
      </c>
      <c r="N189" s="186" t="s">
        <v>45</v>
      </c>
      <c r="O189" s="64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91</v>
      </c>
      <c r="AT189" s="189" t="s">
        <v>154</v>
      </c>
      <c r="AU189" s="189" t="s">
        <v>77</v>
      </c>
      <c r="AY189" s="17" t="s">
        <v>152</v>
      </c>
      <c r="BE189" s="190">
        <f>IF(N189="základní",J189,0)</f>
        <v>0</v>
      </c>
      <c r="BF189" s="190">
        <f>IF(N189="snížená",J189,0)</f>
        <v>6431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84</v>
      </c>
      <c r="BK189" s="190">
        <f>ROUND(I189*H189,2)</f>
        <v>6431</v>
      </c>
      <c r="BL189" s="17" t="s">
        <v>91</v>
      </c>
      <c r="BM189" s="189" t="s">
        <v>1040</v>
      </c>
    </row>
    <row r="190" spans="1:65" s="1" customFormat="1" ht="11.25" x14ac:dyDescent="0.2">
      <c r="A190" s="34"/>
      <c r="B190" s="35"/>
      <c r="C190" s="36"/>
      <c r="D190" s="191" t="s">
        <v>160</v>
      </c>
      <c r="E190" s="36"/>
      <c r="F190" s="192" t="s">
        <v>1037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160</v>
      </c>
      <c r="AU190" s="17" t="s">
        <v>77</v>
      </c>
    </row>
    <row r="191" spans="1:65" s="1" customFormat="1" ht="16.5" customHeight="1" x14ac:dyDescent="0.2">
      <c r="A191" s="34"/>
      <c r="B191" s="35"/>
      <c r="C191" s="178" t="s">
        <v>456</v>
      </c>
      <c r="D191" s="178" t="s">
        <v>154</v>
      </c>
      <c r="E191" s="179" t="s">
        <v>921</v>
      </c>
      <c r="F191" s="180" t="s">
        <v>922</v>
      </c>
      <c r="G191" s="181" t="s">
        <v>281</v>
      </c>
      <c r="H191" s="182">
        <v>1</v>
      </c>
      <c r="I191" s="183">
        <v>1164.6600000000001</v>
      </c>
      <c r="J191" s="184">
        <f>ROUND(I191*H191,2)</f>
        <v>1164.6600000000001</v>
      </c>
      <c r="K191" s="180" t="s">
        <v>19</v>
      </c>
      <c r="L191" s="39"/>
      <c r="M191" s="185" t="s">
        <v>19</v>
      </c>
      <c r="N191" s="186" t="s">
        <v>45</v>
      </c>
      <c r="O191" s="64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91</v>
      </c>
      <c r="AT191" s="189" t="s">
        <v>154</v>
      </c>
      <c r="AU191" s="189" t="s">
        <v>77</v>
      </c>
      <c r="AY191" s="17" t="s">
        <v>152</v>
      </c>
      <c r="BE191" s="190">
        <f>IF(N191="základní",J191,0)</f>
        <v>0</v>
      </c>
      <c r="BF191" s="190">
        <f>IF(N191="snížená",J191,0)</f>
        <v>1164.6600000000001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84</v>
      </c>
      <c r="BK191" s="190">
        <f>ROUND(I191*H191,2)</f>
        <v>1164.6600000000001</v>
      </c>
      <c r="BL191" s="17" t="s">
        <v>91</v>
      </c>
      <c r="BM191" s="189" t="s">
        <v>1041</v>
      </c>
    </row>
    <row r="192" spans="1:65" s="1" customFormat="1" ht="11.25" x14ac:dyDescent="0.2">
      <c r="A192" s="34"/>
      <c r="B192" s="35"/>
      <c r="C192" s="36"/>
      <c r="D192" s="191" t="s">
        <v>160</v>
      </c>
      <c r="E192" s="36"/>
      <c r="F192" s="192" t="s">
        <v>922</v>
      </c>
      <c r="G192" s="36"/>
      <c r="H192" s="36"/>
      <c r="I192" s="193"/>
      <c r="J192" s="36"/>
      <c r="K192" s="36"/>
      <c r="L192" s="39"/>
      <c r="M192" s="194"/>
      <c r="N192" s="195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160</v>
      </c>
      <c r="AU192" s="17" t="s">
        <v>77</v>
      </c>
    </row>
    <row r="193" spans="1:65" s="1" customFormat="1" ht="16.5" customHeight="1" x14ac:dyDescent="0.2">
      <c r="A193" s="34"/>
      <c r="B193" s="35"/>
      <c r="C193" s="178" t="s">
        <v>462</v>
      </c>
      <c r="D193" s="178" t="s">
        <v>154</v>
      </c>
      <c r="E193" s="179" t="s">
        <v>923</v>
      </c>
      <c r="F193" s="180" t="s">
        <v>924</v>
      </c>
      <c r="G193" s="181" t="s">
        <v>281</v>
      </c>
      <c r="H193" s="182">
        <v>27</v>
      </c>
      <c r="I193" s="183">
        <v>1164.6600000000001</v>
      </c>
      <c r="J193" s="184">
        <f>ROUND(I193*H193,2)</f>
        <v>31445.82</v>
      </c>
      <c r="K193" s="180" t="s">
        <v>19</v>
      </c>
      <c r="L193" s="39"/>
      <c r="M193" s="185" t="s">
        <v>19</v>
      </c>
      <c r="N193" s="186" t="s">
        <v>45</v>
      </c>
      <c r="O193" s="64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91</v>
      </c>
      <c r="AT193" s="189" t="s">
        <v>154</v>
      </c>
      <c r="AU193" s="189" t="s">
        <v>77</v>
      </c>
      <c r="AY193" s="17" t="s">
        <v>152</v>
      </c>
      <c r="BE193" s="190">
        <f>IF(N193="základní",J193,0)</f>
        <v>0</v>
      </c>
      <c r="BF193" s="190">
        <f>IF(N193="snížená",J193,0)</f>
        <v>31445.82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84</v>
      </c>
      <c r="BK193" s="190">
        <f>ROUND(I193*H193,2)</f>
        <v>31445.82</v>
      </c>
      <c r="BL193" s="17" t="s">
        <v>91</v>
      </c>
      <c r="BM193" s="189" t="s">
        <v>1042</v>
      </c>
    </row>
    <row r="194" spans="1:65" s="1" customFormat="1" ht="11.25" x14ac:dyDescent="0.2">
      <c r="A194" s="34"/>
      <c r="B194" s="35"/>
      <c r="C194" s="36"/>
      <c r="D194" s="191" t="s">
        <v>160</v>
      </c>
      <c r="E194" s="36"/>
      <c r="F194" s="192" t="s">
        <v>924</v>
      </c>
      <c r="G194" s="36"/>
      <c r="H194" s="36"/>
      <c r="I194" s="193"/>
      <c r="J194" s="36"/>
      <c r="K194" s="36"/>
      <c r="L194" s="39"/>
      <c r="M194" s="194"/>
      <c r="N194" s="19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160</v>
      </c>
      <c r="AU194" s="17" t="s">
        <v>77</v>
      </c>
    </row>
    <row r="195" spans="1:65" s="1" customFormat="1" ht="16.5" customHeight="1" x14ac:dyDescent="0.2">
      <c r="A195" s="34"/>
      <c r="B195" s="35"/>
      <c r="C195" s="178" t="s">
        <v>468</v>
      </c>
      <c r="D195" s="178" t="s">
        <v>154</v>
      </c>
      <c r="E195" s="179" t="s">
        <v>925</v>
      </c>
      <c r="F195" s="180" t="s">
        <v>926</v>
      </c>
      <c r="G195" s="181" t="s">
        <v>281</v>
      </c>
      <c r="H195" s="182">
        <v>56</v>
      </c>
      <c r="I195" s="183">
        <v>16.52</v>
      </c>
      <c r="J195" s="184">
        <f>ROUND(I195*H195,2)</f>
        <v>925.12</v>
      </c>
      <c r="K195" s="180" t="s">
        <v>19</v>
      </c>
      <c r="L195" s="39"/>
      <c r="M195" s="185" t="s">
        <v>19</v>
      </c>
      <c r="N195" s="186" t="s">
        <v>45</v>
      </c>
      <c r="O195" s="64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91</v>
      </c>
      <c r="AT195" s="189" t="s">
        <v>154</v>
      </c>
      <c r="AU195" s="189" t="s">
        <v>77</v>
      </c>
      <c r="AY195" s="17" t="s">
        <v>152</v>
      </c>
      <c r="BE195" s="190">
        <f>IF(N195="základní",J195,0)</f>
        <v>0</v>
      </c>
      <c r="BF195" s="190">
        <f>IF(N195="snížená",J195,0)</f>
        <v>925.12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84</v>
      </c>
      <c r="BK195" s="190">
        <f>ROUND(I195*H195,2)</f>
        <v>925.12</v>
      </c>
      <c r="BL195" s="17" t="s">
        <v>91</v>
      </c>
      <c r="BM195" s="189" t="s">
        <v>1043</v>
      </c>
    </row>
    <row r="196" spans="1:65" s="1" customFormat="1" ht="11.25" x14ac:dyDescent="0.2">
      <c r="A196" s="34"/>
      <c r="B196" s="35"/>
      <c r="C196" s="36"/>
      <c r="D196" s="191" t="s">
        <v>160</v>
      </c>
      <c r="E196" s="36"/>
      <c r="F196" s="192" t="s">
        <v>926</v>
      </c>
      <c r="G196" s="36"/>
      <c r="H196" s="36"/>
      <c r="I196" s="193"/>
      <c r="J196" s="36"/>
      <c r="K196" s="36"/>
      <c r="L196" s="39"/>
      <c r="M196" s="194"/>
      <c r="N196" s="195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160</v>
      </c>
      <c r="AU196" s="17" t="s">
        <v>77</v>
      </c>
    </row>
    <row r="197" spans="1:65" s="1" customFormat="1" ht="16.5" customHeight="1" x14ac:dyDescent="0.2">
      <c r="A197" s="34"/>
      <c r="B197" s="35"/>
      <c r="C197" s="178" t="s">
        <v>278</v>
      </c>
      <c r="D197" s="178" t="s">
        <v>154</v>
      </c>
      <c r="E197" s="179" t="s">
        <v>927</v>
      </c>
      <c r="F197" s="180" t="s">
        <v>928</v>
      </c>
      <c r="G197" s="181" t="s">
        <v>281</v>
      </c>
      <c r="H197" s="182">
        <v>28</v>
      </c>
      <c r="I197" s="183">
        <v>16.52</v>
      </c>
      <c r="J197" s="184">
        <f>ROUND(I197*H197,2)</f>
        <v>462.56</v>
      </c>
      <c r="K197" s="180" t="s">
        <v>19</v>
      </c>
      <c r="L197" s="39"/>
      <c r="M197" s="185" t="s">
        <v>19</v>
      </c>
      <c r="N197" s="186" t="s">
        <v>45</v>
      </c>
      <c r="O197" s="64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91</v>
      </c>
      <c r="AT197" s="189" t="s">
        <v>154</v>
      </c>
      <c r="AU197" s="189" t="s">
        <v>77</v>
      </c>
      <c r="AY197" s="17" t="s">
        <v>152</v>
      </c>
      <c r="BE197" s="190">
        <f>IF(N197="základní",J197,0)</f>
        <v>0</v>
      </c>
      <c r="BF197" s="190">
        <f>IF(N197="snížená",J197,0)</f>
        <v>462.56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84</v>
      </c>
      <c r="BK197" s="190">
        <f>ROUND(I197*H197,2)</f>
        <v>462.56</v>
      </c>
      <c r="BL197" s="17" t="s">
        <v>91</v>
      </c>
      <c r="BM197" s="189" t="s">
        <v>1044</v>
      </c>
    </row>
    <row r="198" spans="1:65" s="1" customFormat="1" ht="11.25" x14ac:dyDescent="0.2">
      <c r="A198" s="34"/>
      <c r="B198" s="35"/>
      <c r="C198" s="36"/>
      <c r="D198" s="191" t="s">
        <v>160</v>
      </c>
      <c r="E198" s="36"/>
      <c r="F198" s="192" t="s">
        <v>928</v>
      </c>
      <c r="G198" s="36"/>
      <c r="H198" s="36"/>
      <c r="I198" s="193"/>
      <c r="J198" s="36"/>
      <c r="K198" s="36"/>
      <c r="L198" s="39"/>
      <c r="M198" s="194"/>
      <c r="N198" s="195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160</v>
      </c>
      <c r="AU198" s="17" t="s">
        <v>77</v>
      </c>
    </row>
    <row r="199" spans="1:65" s="11" customFormat="1" ht="25.9" customHeight="1" x14ac:dyDescent="0.2">
      <c r="B199" s="162"/>
      <c r="C199" s="163"/>
      <c r="D199" s="164" t="s">
        <v>72</v>
      </c>
      <c r="E199" s="165" t="s">
        <v>1045</v>
      </c>
      <c r="F199" s="165" t="s">
        <v>930</v>
      </c>
      <c r="G199" s="163"/>
      <c r="H199" s="163"/>
      <c r="I199" s="166"/>
      <c r="J199" s="167">
        <f>BK199</f>
        <v>0</v>
      </c>
      <c r="K199" s="163"/>
      <c r="L199" s="168"/>
      <c r="M199" s="169"/>
      <c r="N199" s="170"/>
      <c r="O199" s="170"/>
      <c r="P199" s="171">
        <v>0</v>
      </c>
      <c r="Q199" s="170"/>
      <c r="R199" s="171">
        <v>0</v>
      </c>
      <c r="S199" s="170"/>
      <c r="T199" s="172">
        <v>0</v>
      </c>
      <c r="AR199" s="173" t="s">
        <v>77</v>
      </c>
      <c r="AT199" s="174" t="s">
        <v>72</v>
      </c>
      <c r="AU199" s="174" t="s">
        <v>73</v>
      </c>
      <c r="AY199" s="173" t="s">
        <v>152</v>
      </c>
      <c r="BK199" s="175">
        <v>0</v>
      </c>
    </row>
    <row r="200" spans="1:65" s="11" customFormat="1" ht="25.9" customHeight="1" x14ac:dyDescent="0.2">
      <c r="B200" s="162"/>
      <c r="C200" s="163"/>
      <c r="D200" s="164" t="s">
        <v>72</v>
      </c>
      <c r="E200" s="165" t="s">
        <v>882</v>
      </c>
      <c r="F200" s="165" t="s">
        <v>883</v>
      </c>
      <c r="G200" s="163"/>
      <c r="H200" s="163"/>
      <c r="I200" s="166"/>
      <c r="J200" s="167">
        <f>BK200</f>
        <v>299230.3</v>
      </c>
      <c r="K200" s="163"/>
      <c r="L200" s="168"/>
      <c r="M200" s="169"/>
      <c r="N200" s="170"/>
      <c r="O200" s="170"/>
      <c r="P200" s="171">
        <f>SUM(P201:P238)</f>
        <v>0</v>
      </c>
      <c r="Q200" s="170"/>
      <c r="R200" s="171">
        <f>SUM(R201:R238)</f>
        <v>0</v>
      </c>
      <c r="S200" s="170"/>
      <c r="T200" s="172">
        <f>SUM(T201:T238)</f>
        <v>0</v>
      </c>
      <c r="AR200" s="173" t="s">
        <v>77</v>
      </c>
      <c r="AT200" s="174" t="s">
        <v>72</v>
      </c>
      <c r="AU200" s="174" t="s">
        <v>73</v>
      </c>
      <c r="AY200" s="173" t="s">
        <v>152</v>
      </c>
      <c r="BK200" s="175">
        <f>SUM(BK201:BK238)</f>
        <v>299230.3</v>
      </c>
    </row>
    <row r="201" spans="1:65" s="1" customFormat="1" ht="16.5" customHeight="1" x14ac:dyDescent="0.2">
      <c r="A201" s="34"/>
      <c r="B201" s="35"/>
      <c r="C201" s="178" t="s">
        <v>284</v>
      </c>
      <c r="D201" s="178" t="s">
        <v>154</v>
      </c>
      <c r="E201" s="179" t="s">
        <v>1046</v>
      </c>
      <c r="F201" s="180" t="s">
        <v>1047</v>
      </c>
      <c r="G201" s="181" t="s">
        <v>742</v>
      </c>
      <c r="H201" s="182">
        <v>260</v>
      </c>
      <c r="I201" s="183">
        <v>35.4</v>
      </c>
      <c r="J201" s="184">
        <f>ROUND(I201*H201,2)</f>
        <v>9204</v>
      </c>
      <c r="K201" s="180" t="s">
        <v>19</v>
      </c>
      <c r="L201" s="39"/>
      <c r="M201" s="185" t="s">
        <v>19</v>
      </c>
      <c r="N201" s="186" t="s">
        <v>45</v>
      </c>
      <c r="O201" s="64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91</v>
      </c>
      <c r="AT201" s="189" t="s">
        <v>154</v>
      </c>
      <c r="AU201" s="189" t="s">
        <v>77</v>
      </c>
      <c r="AY201" s="17" t="s">
        <v>152</v>
      </c>
      <c r="BE201" s="190">
        <f>IF(N201="základní",J201,0)</f>
        <v>0</v>
      </c>
      <c r="BF201" s="190">
        <f>IF(N201="snížená",J201,0)</f>
        <v>9204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84</v>
      </c>
      <c r="BK201" s="190">
        <f>ROUND(I201*H201,2)</f>
        <v>9204</v>
      </c>
      <c r="BL201" s="17" t="s">
        <v>91</v>
      </c>
      <c r="BM201" s="189" t="s">
        <v>1048</v>
      </c>
    </row>
    <row r="202" spans="1:65" s="1" customFormat="1" ht="11.25" x14ac:dyDescent="0.2">
      <c r="A202" s="34"/>
      <c r="B202" s="35"/>
      <c r="C202" s="36"/>
      <c r="D202" s="191" t="s">
        <v>160</v>
      </c>
      <c r="E202" s="36"/>
      <c r="F202" s="192" t="s">
        <v>1047</v>
      </c>
      <c r="G202" s="36"/>
      <c r="H202" s="36"/>
      <c r="I202" s="193"/>
      <c r="J202" s="36"/>
      <c r="K202" s="36"/>
      <c r="L202" s="39"/>
      <c r="M202" s="194"/>
      <c r="N202" s="195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160</v>
      </c>
      <c r="AU202" s="17" t="s">
        <v>77</v>
      </c>
    </row>
    <row r="203" spans="1:65" s="1" customFormat="1" ht="16.5" customHeight="1" x14ac:dyDescent="0.2">
      <c r="A203" s="34"/>
      <c r="B203" s="35"/>
      <c r="C203" s="178" t="s">
        <v>290</v>
      </c>
      <c r="D203" s="178" t="s">
        <v>154</v>
      </c>
      <c r="E203" s="179" t="s">
        <v>1049</v>
      </c>
      <c r="F203" s="180" t="s">
        <v>1050</v>
      </c>
      <c r="G203" s="181" t="s">
        <v>742</v>
      </c>
      <c r="H203" s="182">
        <v>480</v>
      </c>
      <c r="I203" s="183">
        <v>94.4</v>
      </c>
      <c r="J203" s="184">
        <f>ROUND(I203*H203,2)</f>
        <v>45312</v>
      </c>
      <c r="K203" s="180" t="s">
        <v>19</v>
      </c>
      <c r="L203" s="39"/>
      <c r="M203" s="185" t="s">
        <v>19</v>
      </c>
      <c r="N203" s="186" t="s">
        <v>45</v>
      </c>
      <c r="O203" s="64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91</v>
      </c>
      <c r="AT203" s="189" t="s">
        <v>154</v>
      </c>
      <c r="AU203" s="189" t="s">
        <v>77</v>
      </c>
      <c r="AY203" s="17" t="s">
        <v>152</v>
      </c>
      <c r="BE203" s="190">
        <f>IF(N203="základní",J203,0)</f>
        <v>0</v>
      </c>
      <c r="BF203" s="190">
        <f>IF(N203="snížená",J203,0)</f>
        <v>45312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45312</v>
      </c>
      <c r="BL203" s="17" t="s">
        <v>91</v>
      </c>
      <c r="BM203" s="189" t="s">
        <v>1051</v>
      </c>
    </row>
    <row r="204" spans="1:65" s="1" customFormat="1" ht="11.25" x14ac:dyDescent="0.2">
      <c r="A204" s="34"/>
      <c r="B204" s="35"/>
      <c r="C204" s="36"/>
      <c r="D204" s="191" t="s">
        <v>160</v>
      </c>
      <c r="E204" s="36"/>
      <c r="F204" s="192" t="s">
        <v>1052</v>
      </c>
      <c r="G204" s="36"/>
      <c r="H204" s="36"/>
      <c r="I204" s="193"/>
      <c r="J204" s="36"/>
      <c r="K204" s="36"/>
      <c r="L204" s="39"/>
      <c r="M204" s="194"/>
      <c r="N204" s="19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77</v>
      </c>
    </row>
    <row r="205" spans="1:65" s="1" customFormat="1" ht="16.5" customHeight="1" x14ac:dyDescent="0.2">
      <c r="A205" s="34"/>
      <c r="B205" s="35"/>
      <c r="C205" s="178" t="s">
        <v>296</v>
      </c>
      <c r="D205" s="178" t="s">
        <v>154</v>
      </c>
      <c r="E205" s="179" t="s">
        <v>935</v>
      </c>
      <c r="F205" s="180" t="s">
        <v>936</v>
      </c>
      <c r="G205" s="181" t="s">
        <v>742</v>
      </c>
      <c r="H205" s="182">
        <v>4</v>
      </c>
      <c r="I205" s="183">
        <v>30.68</v>
      </c>
      <c r="J205" s="184">
        <f>ROUND(I205*H205,2)</f>
        <v>122.72</v>
      </c>
      <c r="K205" s="180" t="s">
        <v>19</v>
      </c>
      <c r="L205" s="39"/>
      <c r="M205" s="185" t="s">
        <v>19</v>
      </c>
      <c r="N205" s="186" t="s">
        <v>45</v>
      </c>
      <c r="O205" s="64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91</v>
      </c>
      <c r="AT205" s="189" t="s">
        <v>154</v>
      </c>
      <c r="AU205" s="189" t="s">
        <v>77</v>
      </c>
      <c r="AY205" s="17" t="s">
        <v>152</v>
      </c>
      <c r="BE205" s="190">
        <f>IF(N205="základní",J205,0)</f>
        <v>0</v>
      </c>
      <c r="BF205" s="190">
        <f>IF(N205="snížená",J205,0)</f>
        <v>122.72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84</v>
      </c>
      <c r="BK205" s="190">
        <f>ROUND(I205*H205,2)</f>
        <v>122.72</v>
      </c>
      <c r="BL205" s="17" t="s">
        <v>91</v>
      </c>
      <c r="BM205" s="189" t="s">
        <v>1053</v>
      </c>
    </row>
    <row r="206" spans="1:65" s="1" customFormat="1" ht="11.25" x14ac:dyDescent="0.2">
      <c r="A206" s="34"/>
      <c r="B206" s="35"/>
      <c r="C206" s="36"/>
      <c r="D206" s="191" t="s">
        <v>160</v>
      </c>
      <c r="E206" s="36"/>
      <c r="F206" s="192" t="s">
        <v>936</v>
      </c>
      <c r="G206" s="36"/>
      <c r="H206" s="36"/>
      <c r="I206" s="193"/>
      <c r="J206" s="36"/>
      <c r="K206" s="36"/>
      <c r="L206" s="39"/>
      <c r="M206" s="194"/>
      <c r="N206" s="195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160</v>
      </c>
      <c r="AU206" s="17" t="s">
        <v>77</v>
      </c>
    </row>
    <row r="207" spans="1:65" s="1" customFormat="1" ht="16.5" customHeight="1" x14ac:dyDescent="0.2">
      <c r="A207" s="34"/>
      <c r="B207" s="35"/>
      <c r="C207" s="178" t="s">
        <v>302</v>
      </c>
      <c r="D207" s="178" t="s">
        <v>154</v>
      </c>
      <c r="E207" s="179" t="s">
        <v>937</v>
      </c>
      <c r="F207" s="180" t="s">
        <v>938</v>
      </c>
      <c r="G207" s="181" t="s">
        <v>742</v>
      </c>
      <c r="H207" s="182">
        <v>3120</v>
      </c>
      <c r="I207" s="183">
        <v>25.96</v>
      </c>
      <c r="J207" s="184">
        <f>ROUND(I207*H207,2)</f>
        <v>80995.199999999997</v>
      </c>
      <c r="K207" s="180" t="s">
        <v>19</v>
      </c>
      <c r="L207" s="39"/>
      <c r="M207" s="185" t="s">
        <v>19</v>
      </c>
      <c r="N207" s="186" t="s">
        <v>45</v>
      </c>
      <c r="O207" s="64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91</v>
      </c>
      <c r="AT207" s="189" t="s">
        <v>154</v>
      </c>
      <c r="AU207" s="189" t="s">
        <v>77</v>
      </c>
      <c r="AY207" s="17" t="s">
        <v>152</v>
      </c>
      <c r="BE207" s="190">
        <f>IF(N207="základní",J207,0)</f>
        <v>0</v>
      </c>
      <c r="BF207" s="190">
        <f>IF(N207="snížená",J207,0)</f>
        <v>80995.199999999997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84</v>
      </c>
      <c r="BK207" s="190">
        <f>ROUND(I207*H207,2)</f>
        <v>80995.199999999997</v>
      </c>
      <c r="BL207" s="17" t="s">
        <v>91</v>
      </c>
      <c r="BM207" s="189" t="s">
        <v>1054</v>
      </c>
    </row>
    <row r="208" spans="1:65" s="1" customFormat="1" ht="11.25" x14ac:dyDescent="0.2">
      <c r="A208" s="34"/>
      <c r="B208" s="35"/>
      <c r="C208" s="36"/>
      <c r="D208" s="191" t="s">
        <v>160</v>
      </c>
      <c r="E208" s="36"/>
      <c r="F208" s="192" t="s">
        <v>938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160</v>
      </c>
      <c r="AU208" s="17" t="s">
        <v>77</v>
      </c>
    </row>
    <row r="209" spans="1:65" s="1" customFormat="1" ht="16.5" customHeight="1" x14ac:dyDescent="0.2">
      <c r="A209" s="34"/>
      <c r="B209" s="35"/>
      <c r="C209" s="178" t="s">
        <v>308</v>
      </c>
      <c r="D209" s="178" t="s">
        <v>154</v>
      </c>
      <c r="E209" s="179" t="s">
        <v>939</v>
      </c>
      <c r="F209" s="180" t="s">
        <v>940</v>
      </c>
      <c r="G209" s="181" t="s">
        <v>742</v>
      </c>
      <c r="H209" s="182">
        <v>880</v>
      </c>
      <c r="I209" s="183">
        <v>25.96</v>
      </c>
      <c r="J209" s="184">
        <f>ROUND(I209*H209,2)</f>
        <v>22844.799999999999</v>
      </c>
      <c r="K209" s="180" t="s">
        <v>19</v>
      </c>
      <c r="L209" s="39"/>
      <c r="M209" s="185" t="s">
        <v>19</v>
      </c>
      <c r="N209" s="186" t="s">
        <v>45</v>
      </c>
      <c r="O209" s="64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91</v>
      </c>
      <c r="AT209" s="189" t="s">
        <v>154</v>
      </c>
      <c r="AU209" s="189" t="s">
        <v>77</v>
      </c>
      <c r="AY209" s="17" t="s">
        <v>152</v>
      </c>
      <c r="BE209" s="190">
        <f>IF(N209="základní",J209,0)</f>
        <v>0</v>
      </c>
      <c r="BF209" s="190">
        <f>IF(N209="snížená",J209,0)</f>
        <v>22844.799999999999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84</v>
      </c>
      <c r="BK209" s="190">
        <f>ROUND(I209*H209,2)</f>
        <v>22844.799999999999</v>
      </c>
      <c r="BL209" s="17" t="s">
        <v>91</v>
      </c>
      <c r="BM209" s="189" t="s">
        <v>1055</v>
      </c>
    </row>
    <row r="210" spans="1:65" s="1" customFormat="1" ht="11.25" x14ac:dyDescent="0.2">
      <c r="A210" s="34"/>
      <c r="B210" s="35"/>
      <c r="C210" s="36"/>
      <c r="D210" s="191" t="s">
        <v>160</v>
      </c>
      <c r="E210" s="36"/>
      <c r="F210" s="192" t="s">
        <v>940</v>
      </c>
      <c r="G210" s="36"/>
      <c r="H210" s="36"/>
      <c r="I210" s="193"/>
      <c r="J210" s="36"/>
      <c r="K210" s="36"/>
      <c r="L210" s="39"/>
      <c r="M210" s="194"/>
      <c r="N210" s="195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160</v>
      </c>
      <c r="AU210" s="17" t="s">
        <v>77</v>
      </c>
    </row>
    <row r="211" spans="1:65" s="1" customFormat="1" ht="16.5" customHeight="1" x14ac:dyDescent="0.2">
      <c r="A211" s="34"/>
      <c r="B211" s="35"/>
      <c r="C211" s="178" t="s">
        <v>314</v>
      </c>
      <c r="D211" s="178" t="s">
        <v>154</v>
      </c>
      <c r="E211" s="179" t="s">
        <v>941</v>
      </c>
      <c r="F211" s="180" t="s">
        <v>942</v>
      </c>
      <c r="G211" s="181" t="s">
        <v>742</v>
      </c>
      <c r="H211" s="182">
        <v>240</v>
      </c>
      <c r="I211" s="183">
        <v>23.6</v>
      </c>
      <c r="J211" s="184">
        <f>ROUND(I211*H211,2)</f>
        <v>5664</v>
      </c>
      <c r="K211" s="180" t="s">
        <v>19</v>
      </c>
      <c r="L211" s="39"/>
      <c r="M211" s="185" t="s">
        <v>19</v>
      </c>
      <c r="N211" s="186" t="s">
        <v>45</v>
      </c>
      <c r="O211" s="64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91</v>
      </c>
      <c r="AT211" s="189" t="s">
        <v>154</v>
      </c>
      <c r="AU211" s="189" t="s">
        <v>77</v>
      </c>
      <c r="AY211" s="17" t="s">
        <v>152</v>
      </c>
      <c r="BE211" s="190">
        <f>IF(N211="základní",J211,0)</f>
        <v>0</v>
      </c>
      <c r="BF211" s="190">
        <f>IF(N211="snížená",J211,0)</f>
        <v>5664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84</v>
      </c>
      <c r="BK211" s="190">
        <f>ROUND(I211*H211,2)</f>
        <v>5664</v>
      </c>
      <c r="BL211" s="17" t="s">
        <v>91</v>
      </c>
      <c r="BM211" s="189" t="s">
        <v>1056</v>
      </c>
    </row>
    <row r="212" spans="1:65" s="1" customFormat="1" ht="11.25" x14ac:dyDescent="0.2">
      <c r="A212" s="34"/>
      <c r="B212" s="35"/>
      <c r="C212" s="36"/>
      <c r="D212" s="191" t="s">
        <v>160</v>
      </c>
      <c r="E212" s="36"/>
      <c r="F212" s="192" t="s">
        <v>942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160</v>
      </c>
      <c r="AU212" s="17" t="s">
        <v>77</v>
      </c>
    </row>
    <row r="213" spans="1:65" s="1" customFormat="1" ht="16.5" customHeight="1" x14ac:dyDescent="0.2">
      <c r="A213" s="34"/>
      <c r="B213" s="35"/>
      <c r="C213" s="178" t="s">
        <v>322</v>
      </c>
      <c r="D213" s="178" t="s">
        <v>154</v>
      </c>
      <c r="E213" s="179" t="s">
        <v>943</v>
      </c>
      <c r="F213" s="180" t="s">
        <v>944</v>
      </c>
      <c r="G213" s="181" t="s">
        <v>281</v>
      </c>
      <c r="H213" s="182">
        <v>409</v>
      </c>
      <c r="I213" s="183">
        <v>23.6</v>
      </c>
      <c r="J213" s="184">
        <f>ROUND(I213*H213,2)</f>
        <v>9652.4</v>
      </c>
      <c r="K213" s="180" t="s">
        <v>19</v>
      </c>
      <c r="L213" s="39"/>
      <c r="M213" s="185" t="s">
        <v>19</v>
      </c>
      <c r="N213" s="186" t="s">
        <v>45</v>
      </c>
      <c r="O213" s="64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91</v>
      </c>
      <c r="AT213" s="189" t="s">
        <v>154</v>
      </c>
      <c r="AU213" s="189" t="s">
        <v>77</v>
      </c>
      <c r="AY213" s="17" t="s">
        <v>152</v>
      </c>
      <c r="BE213" s="190">
        <f>IF(N213="základní",J213,0)</f>
        <v>0</v>
      </c>
      <c r="BF213" s="190">
        <f>IF(N213="snížená",J213,0)</f>
        <v>9652.4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84</v>
      </c>
      <c r="BK213" s="190">
        <f>ROUND(I213*H213,2)</f>
        <v>9652.4</v>
      </c>
      <c r="BL213" s="17" t="s">
        <v>91</v>
      </c>
      <c r="BM213" s="189" t="s">
        <v>1057</v>
      </c>
    </row>
    <row r="214" spans="1:65" s="1" customFormat="1" ht="11.25" x14ac:dyDescent="0.2">
      <c r="A214" s="34"/>
      <c r="B214" s="35"/>
      <c r="C214" s="36"/>
      <c r="D214" s="191" t="s">
        <v>160</v>
      </c>
      <c r="E214" s="36"/>
      <c r="F214" s="192" t="s">
        <v>944</v>
      </c>
      <c r="G214" s="36"/>
      <c r="H214" s="36"/>
      <c r="I214" s="193"/>
      <c r="J214" s="36"/>
      <c r="K214" s="36"/>
      <c r="L214" s="39"/>
      <c r="M214" s="194"/>
      <c r="N214" s="19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160</v>
      </c>
      <c r="AU214" s="17" t="s">
        <v>77</v>
      </c>
    </row>
    <row r="215" spans="1:65" s="1" customFormat="1" ht="16.5" customHeight="1" x14ac:dyDescent="0.2">
      <c r="A215" s="34"/>
      <c r="B215" s="35"/>
      <c r="C215" s="178" t="s">
        <v>330</v>
      </c>
      <c r="D215" s="178" t="s">
        <v>154</v>
      </c>
      <c r="E215" s="179" t="s">
        <v>945</v>
      </c>
      <c r="F215" s="180" t="s">
        <v>946</v>
      </c>
      <c r="G215" s="181" t="s">
        <v>281</v>
      </c>
      <c r="H215" s="182">
        <v>94</v>
      </c>
      <c r="I215" s="183">
        <v>47.2</v>
      </c>
      <c r="J215" s="184">
        <f>ROUND(I215*H215,2)</f>
        <v>4436.8</v>
      </c>
      <c r="K215" s="180" t="s">
        <v>19</v>
      </c>
      <c r="L215" s="39"/>
      <c r="M215" s="185" t="s">
        <v>19</v>
      </c>
      <c r="N215" s="186" t="s">
        <v>45</v>
      </c>
      <c r="O215" s="64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91</v>
      </c>
      <c r="AT215" s="189" t="s">
        <v>154</v>
      </c>
      <c r="AU215" s="189" t="s">
        <v>77</v>
      </c>
      <c r="AY215" s="17" t="s">
        <v>152</v>
      </c>
      <c r="BE215" s="190">
        <f>IF(N215="základní",J215,0)</f>
        <v>0</v>
      </c>
      <c r="BF215" s="190">
        <f>IF(N215="snížená",J215,0)</f>
        <v>4436.8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84</v>
      </c>
      <c r="BK215" s="190">
        <f>ROUND(I215*H215,2)</f>
        <v>4436.8</v>
      </c>
      <c r="BL215" s="17" t="s">
        <v>91</v>
      </c>
      <c r="BM215" s="189" t="s">
        <v>1058</v>
      </c>
    </row>
    <row r="216" spans="1:65" s="1" customFormat="1" ht="11.25" x14ac:dyDescent="0.2">
      <c r="A216" s="34"/>
      <c r="B216" s="35"/>
      <c r="C216" s="36"/>
      <c r="D216" s="191" t="s">
        <v>160</v>
      </c>
      <c r="E216" s="36"/>
      <c r="F216" s="192" t="s">
        <v>946</v>
      </c>
      <c r="G216" s="36"/>
      <c r="H216" s="36"/>
      <c r="I216" s="193"/>
      <c r="J216" s="36"/>
      <c r="K216" s="36"/>
      <c r="L216" s="39"/>
      <c r="M216" s="194"/>
      <c r="N216" s="195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160</v>
      </c>
      <c r="AU216" s="17" t="s">
        <v>77</v>
      </c>
    </row>
    <row r="217" spans="1:65" s="1" customFormat="1" ht="16.5" customHeight="1" x14ac:dyDescent="0.2">
      <c r="A217" s="34"/>
      <c r="B217" s="35"/>
      <c r="C217" s="178" t="s">
        <v>339</v>
      </c>
      <c r="D217" s="178" t="s">
        <v>154</v>
      </c>
      <c r="E217" s="179" t="s">
        <v>947</v>
      </c>
      <c r="F217" s="180" t="s">
        <v>948</v>
      </c>
      <c r="G217" s="181" t="s">
        <v>281</v>
      </c>
      <c r="H217" s="182">
        <v>68</v>
      </c>
      <c r="I217" s="183">
        <v>76.7</v>
      </c>
      <c r="J217" s="184">
        <f>ROUND(I217*H217,2)</f>
        <v>5215.6000000000004</v>
      </c>
      <c r="K217" s="180" t="s">
        <v>19</v>
      </c>
      <c r="L217" s="39"/>
      <c r="M217" s="185" t="s">
        <v>19</v>
      </c>
      <c r="N217" s="186" t="s">
        <v>45</v>
      </c>
      <c r="O217" s="64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91</v>
      </c>
      <c r="AT217" s="189" t="s">
        <v>154</v>
      </c>
      <c r="AU217" s="189" t="s">
        <v>77</v>
      </c>
      <c r="AY217" s="17" t="s">
        <v>152</v>
      </c>
      <c r="BE217" s="190">
        <f>IF(N217="základní",J217,0)</f>
        <v>0</v>
      </c>
      <c r="BF217" s="190">
        <f>IF(N217="snížená",J217,0)</f>
        <v>5215.6000000000004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84</v>
      </c>
      <c r="BK217" s="190">
        <f>ROUND(I217*H217,2)</f>
        <v>5215.6000000000004</v>
      </c>
      <c r="BL217" s="17" t="s">
        <v>91</v>
      </c>
      <c r="BM217" s="189" t="s">
        <v>1059</v>
      </c>
    </row>
    <row r="218" spans="1:65" s="1" customFormat="1" ht="11.25" x14ac:dyDescent="0.2">
      <c r="A218" s="34"/>
      <c r="B218" s="35"/>
      <c r="C218" s="36"/>
      <c r="D218" s="191" t="s">
        <v>160</v>
      </c>
      <c r="E218" s="36"/>
      <c r="F218" s="192" t="s">
        <v>948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160</v>
      </c>
      <c r="AU218" s="17" t="s">
        <v>77</v>
      </c>
    </row>
    <row r="219" spans="1:65" s="1" customFormat="1" ht="16.5" customHeight="1" x14ac:dyDescent="0.2">
      <c r="A219" s="34"/>
      <c r="B219" s="35"/>
      <c r="C219" s="178" t="s">
        <v>348</v>
      </c>
      <c r="D219" s="178" t="s">
        <v>154</v>
      </c>
      <c r="E219" s="179" t="s">
        <v>1060</v>
      </c>
      <c r="F219" s="180" t="s">
        <v>1061</v>
      </c>
      <c r="G219" s="181" t="s">
        <v>281</v>
      </c>
      <c r="H219" s="182">
        <v>4</v>
      </c>
      <c r="I219" s="183">
        <v>94.4</v>
      </c>
      <c r="J219" s="184">
        <f>ROUND(I219*H219,2)</f>
        <v>377.6</v>
      </c>
      <c r="K219" s="180" t="s">
        <v>19</v>
      </c>
      <c r="L219" s="39"/>
      <c r="M219" s="185" t="s">
        <v>19</v>
      </c>
      <c r="N219" s="186" t="s">
        <v>45</v>
      </c>
      <c r="O219" s="64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91</v>
      </c>
      <c r="AT219" s="189" t="s">
        <v>154</v>
      </c>
      <c r="AU219" s="189" t="s">
        <v>77</v>
      </c>
      <c r="AY219" s="17" t="s">
        <v>152</v>
      </c>
      <c r="BE219" s="190">
        <f>IF(N219="základní",J219,0)</f>
        <v>0</v>
      </c>
      <c r="BF219" s="190">
        <f>IF(N219="snížená",J219,0)</f>
        <v>377.6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84</v>
      </c>
      <c r="BK219" s="190">
        <f>ROUND(I219*H219,2)</f>
        <v>377.6</v>
      </c>
      <c r="BL219" s="17" t="s">
        <v>91</v>
      </c>
      <c r="BM219" s="189" t="s">
        <v>1062</v>
      </c>
    </row>
    <row r="220" spans="1:65" s="1" customFormat="1" ht="11.25" x14ac:dyDescent="0.2">
      <c r="A220" s="34"/>
      <c r="B220" s="35"/>
      <c r="C220" s="36"/>
      <c r="D220" s="191" t="s">
        <v>160</v>
      </c>
      <c r="E220" s="36"/>
      <c r="F220" s="192" t="s">
        <v>1061</v>
      </c>
      <c r="G220" s="36"/>
      <c r="H220" s="36"/>
      <c r="I220" s="193"/>
      <c r="J220" s="36"/>
      <c r="K220" s="36"/>
      <c r="L220" s="39"/>
      <c r="M220" s="194"/>
      <c r="N220" s="195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160</v>
      </c>
      <c r="AU220" s="17" t="s">
        <v>77</v>
      </c>
    </row>
    <row r="221" spans="1:65" s="1" customFormat="1" ht="16.5" customHeight="1" x14ac:dyDescent="0.2">
      <c r="A221" s="34"/>
      <c r="B221" s="35"/>
      <c r="C221" s="178" t="s">
        <v>520</v>
      </c>
      <c r="D221" s="178" t="s">
        <v>154</v>
      </c>
      <c r="E221" s="179" t="s">
        <v>949</v>
      </c>
      <c r="F221" s="180" t="s">
        <v>950</v>
      </c>
      <c r="G221" s="181" t="s">
        <v>281</v>
      </c>
      <c r="H221" s="182">
        <v>341</v>
      </c>
      <c r="I221" s="183">
        <v>76.7</v>
      </c>
      <c r="J221" s="184">
        <f>ROUND(I221*H221,2)</f>
        <v>26154.7</v>
      </c>
      <c r="K221" s="180" t="s">
        <v>19</v>
      </c>
      <c r="L221" s="39"/>
      <c r="M221" s="185" t="s">
        <v>19</v>
      </c>
      <c r="N221" s="186" t="s">
        <v>45</v>
      </c>
      <c r="O221" s="64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91</v>
      </c>
      <c r="AT221" s="189" t="s">
        <v>154</v>
      </c>
      <c r="AU221" s="189" t="s">
        <v>77</v>
      </c>
      <c r="AY221" s="17" t="s">
        <v>152</v>
      </c>
      <c r="BE221" s="190">
        <f>IF(N221="základní",J221,0)</f>
        <v>0</v>
      </c>
      <c r="BF221" s="190">
        <f>IF(N221="snížená",J221,0)</f>
        <v>26154.7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7" t="s">
        <v>84</v>
      </c>
      <c r="BK221" s="190">
        <f>ROUND(I221*H221,2)</f>
        <v>26154.7</v>
      </c>
      <c r="BL221" s="17" t="s">
        <v>91</v>
      </c>
      <c r="BM221" s="189" t="s">
        <v>1063</v>
      </c>
    </row>
    <row r="222" spans="1:65" s="1" customFormat="1" ht="11.25" x14ac:dyDescent="0.2">
      <c r="A222" s="34"/>
      <c r="B222" s="35"/>
      <c r="C222" s="36"/>
      <c r="D222" s="191" t="s">
        <v>160</v>
      </c>
      <c r="E222" s="36"/>
      <c r="F222" s="192" t="s">
        <v>950</v>
      </c>
      <c r="G222" s="36"/>
      <c r="H222" s="36"/>
      <c r="I222" s="193"/>
      <c r="J222" s="36"/>
      <c r="K222" s="36"/>
      <c r="L222" s="39"/>
      <c r="M222" s="194"/>
      <c r="N222" s="195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160</v>
      </c>
      <c r="AU222" s="17" t="s">
        <v>77</v>
      </c>
    </row>
    <row r="223" spans="1:65" s="1" customFormat="1" ht="16.5" customHeight="1" x14ac:dyDescent="0.2">
      <c r="A223" s="34"/>
      <c r="B223" s="35"/>
      <c r="C223" s="178" t="s">
        <v>522</v>
      </c>
      <c r="D223" s="178" t="s">
        <v>154</v>
      </c>
      <c r="E223" s="179" t="s">
        <v>951</v>
      </c>
      <c r="F223" s="180" t="s">
        <v>952</v>
      </c>
      <c r="G223" s="181" t="s">
        <v>281</v>
      </c>
      <c r="H223" s="182">
        <v>106</v>
      </c>
      <c r="I223" s="183">
        <v>295</v>
      </c>
      <c r="J223" s="184">
        <f>ROUND(I223*H223,2)</f>
        <v>31270</v>
      </c>
      <c r="K223" s="180" t="s">
        <v>19</v>
      </c>
      <c r="L223" s="39"/>
      <c r="M223" s="185" t="s">
        <v>19</v>
      </c>
      <c r="N223" s="186" t="s">
        <v>45</v>
      </c>
      <c r="O223" s="64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91</v>
      </c>
      <c r="AT223" s="189" t="s">
        <v>154</v>
      </c>
      <c r="AU223" s="189" t="s">
        <v>77</v>
      </c>
      <c r="AY223" s="17" t="s">
        <v>152</v>
      </c>
      <c r="BE223" s="190">
        <f>IF(N223="základní",J223,0)</f>
        <v>0</v>
      </c>
      <c r="BF223" s="190">
        <f>IF(N223="snížená",J223,0)</f>
        <v>31270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7" t="s">
        <v>84</v>
      </c>
      <c r="BK223" s="190">
        <f>ROUND(I223*H223,2)</f>
        <v>31270</v>
      </c>
      <c r="BL223" s="17" t="s">
        <v>91</v>
      </c>
      <c r="BM223" s="189" t="s">
        <v>1064</v>
      </c>
    </row>
    <row r="224" spans="1:65" s="1" customFormat="1" ht="11.25" x14ac:dyDescent="0.2">
      <c r="A224" s="34"/>
      <c r="B224" s="35"/>
      <c r="C224" s="36"/>
      <c r="D224" s="191" t="s">
        <v>160</v>
      </c>
      <c r="E224" s="36"/>
      <c r="F224" s="192" t="s">
        <v>952</v>
      </c>
      <c r="G224" s="36"/>
      <c r="H224" s="36"/>
      <c r="I224" s="193"/>
      <c r="J224" s="36"/>
      <c r="K224" s="36"/>
      <c r="L224" s="39"/>
      <c r="M224" s="194"/>
      <c r="N224" s="195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160</v>
      </c>
      <c r="AU224" s="17" t="s">
        <v>77</v>
      </c>
    </row>
    <row r="225" spans="1:65" s="1" customFormat="1" ht="16.5" customHeight="1" x14ac:dyDescent="0.2">
      <c r="A225" s="34"/>
      <c r="B225" s="35"/>
      <c r="C225" s="178" t="s">
        <v>524</v>
      </c>
      <c r="D225" s="178" t="s">
        <v>154</v>
      </c>
      <c r="E225" s="179" t="s">
        <v>953</v>
      </c>
      <c r="F225" s="180" t="s">
        <v>954</v>
      </c>
      <c r="G225" s="181" t="s">
        <v>281</v>
      </c>
      <c r="H225" s="182">
        <v>54</v>
      </c>
      <c r="I225" s="183">
        <v>295</v>
      </c>
      <c r="J225" s="184">
        <f>ROUND(I225*H225,2)</f>
        <v>15930</v>
      </c>
      <c r="K225" s="180" t="s">
        <v>19</v>
      </c>
      <c r="L225" s="39"/>
      <c r="M225" s="185" t="s">
        <v>19</v>
      </c>
      <c r="N225" s="186" t="s">
        <v>45</v>
      </c>
      <c r="O225" s="64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91</v>
      </c>
      <c r="AT225" s="189" t="s">
        <v>154</v>
      </c>
      <c r="AU225" s="189" t="s">
        <v>77</v>
      </c>
      <c r="AY225" s="17" t="s">
        <v>152</v>
      </c>
      <c r="BE225" s="190">
        <f>IF(N225="základní",J225,0)</f>
        <v>0</v>
      </c>
      <c r="BF225" s="190">
        <f>IF(N225="snížená",J225,0)</f>
        <v>15930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84</v>
      </c>
      <c r="BK225" s="190">
        <f>ROUND(I225*H225,2)</f>
        <v>15930</v>
      </c>
      <c r="BL225" s="17" t="s">
        <v>91</v>
      </c>
      <c r="BM225" s="189" t="s">
        <v>1065</v>
      </c>
    </row>
    <row r="226" spans="1:65" s="1" customFormat="1" ht="11.25" x14ac:dyDescent="0.2">
      <c r="A226" s="34"/>
      <c r="B226" s="35"/>
      <c r="C226" s="36"/>
      <c r="D226" s="191" t="s">
        <v>160</v>
      </c>
      <c r="E226" s="36"/>
      <c r="F226" s="192" t="s">
        <v>954</v>
      </c>
      <c r="G226" s="36"/>
      <c r="H226" s="36"/>
      <c r="I226" s="193"/>
      <c r="J226" s="36"/>
      <c r="K226" s="36"/>
      <c r="L226" s="39"/>
      <c r="M226" s="194"/>
      <c r="N226" s="195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160</v>
      </c>
      <c r="AU226" s="17" t="s">
        <v>77</v>
      </c>
    </row>
    <row r="227" spans="1:65" s="1" customFormat="1" ht="16.5" customHeight="1" x14ac:dyDescent="0.2">
      <c r="A227" s="34"/>
      <c r="B227" s="35"/>
      <c r="C227" s="178" t="s">
        <v>1066</v>
      </c>
      <c r="D227" s="178" t="s">
        <v>154</v>
      </c>
      <c r="E227" s="179" t="s">
        <v>1067</v>
      </c>
      <c r="F227" s="180" t="s">
        <v>932</v>
      </c>
      <c r="G227" s="181" t="s">
        <v>742</v>
      </c>
      <c r="H227" s="182">
        <v>260</v>
      </c>
      <c r="I227" s="183">
        <v>35.4</v>
      </c>
      <c r="J227" s="184">
        <f>ROUND(I227*H227,2)</f>
        <v>9204</v>
      </c>
      <c r="K227" s="180" t="s">
        <v>19</v>
      </c>
      <c r="L227" s="39"/>
      <c r="M227" s="185" t="s">
        <v>19</v>
      </c>
      <c r="N227" s="186" t="s">
        <v>45</v>
      </c>
      <c r="O227" s="64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91</v>
      </c>
      <c r="AT227" s="189" t="s">
        <v>154</v>
      </c>
      <c r="AU227" s="189" t="s">
        <v>77</v>
      </c>
      <c r="AY227" s="17" t="s">
        <v>152</v>
      </c>
      <c r="BE227" s="190">
        <f>IF(N227="základní",J227,0)</f>
        <v>0</v>
      </c>
      <c r="BF227" s="190">
        <f>IF(N227="snížená",J227,0)</f>
        <v>9204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7" t="s">
        <v>84</v>
      </c>
      <c r="BK227" s="190">
        <f>ROUND(I227*H227,2)</f>
        <v>9204</v>
      </c>
      <c r="BL227" s="17" t="s">
        <v>91</v>
      </c>
      <c r="BM227" s="189" t="s">
        <v>1068</v>
      </c>
    </row>
    <row r="228" spans="1:65" s="1" customFormat="1" ht="11.25" x14ac:dyDescent="0.2">
      <c r="A228" s="34"/>
      <c r="B228" s="35"/>
      <c r="C228" s="36"/>
      <c r="D228" s="191" t="s">
        <v>160</v>
      </c>
      <c r="E228" s="36"/>
      <c r="F228" s="192" t="s">
        <v>932</v>
      </c>
      <c r="G228" s="36"/>
      <c r="H228" s="36"/>
      <c r="I228" s="193"/>
      <c r="J228" s="36"/>
      <c r="K228" s="36"/>
      <c r="L228" s="39"/>
      <c r="M228" s="194"/>
      <c r="N228" s="195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160</v>
      </c>
      <c r="AU228" s="17" t="s">
        <v>77</v>
      </c>
    </row>
    <row r="229" spans="1:65" s="1" customFormat="1" ht="16.5" customHeight="1" x14ac:dyDescent="0.2">
      <c r="A229" s="34"/>
      <c r="B229" s="35"/>
      <c r="C229" s="178" t="s">
        <v>852</v>
      </c>
      <c r="D229" s="178" t="s">
        <v>154</v>
      </c>
      <c r="E229" s="179" t="s">
        <v>1069</v>
      </c>
      <c r="F229" s="180" t="s">
        <v>1070</v>
      </c>
      <c r="G229" s="181" t="s">
        <v>742</v>
      </c>
      <c r="H229" s="182">
        <v>1100</v>
      </c>
      <c r="I229" s="183">
        <v>21.24</v>
      </c>
      <c r="J229" s="184">
        <f>ROUND(I229*H229,2)</f>
        <v>23364</v>
      </c>
      <c r="K229" s="180" t="s">
        <v>19</v>
      </c>
      <c r="L229" s="39"/>
      <c r="M229" s="185" t="s">
        <v>19</v>
      </c>
      <c r="N229" s="186" t="s">
        <v>45</v>
      </c>
      <c r="O229" s="64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91</v>
      </c>
      <c r="AT229" s="189" t="s">
        <v>154</v>
      </c>
      <c r="AU229" s="189" t="s">
        <v>77</v>
      </c>
      <c r="AY229" s="17" t="s">
        <v>152</v>
      </c>
      <c r="BE229" s="190">
        <f>IF(N229="základní",J229,0)</f>
        <v>0</v>
      </c>
      <c r="BF229" s="190">
        <f>IF(N229="snížená",J229,0)</f>
        <v>23364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7" t="s">
        <v>84</v>
      </c>
      <c r="BK229" s="190">
        <f>ROUND(I229*H229,2)</f>
        <v>23364</v>
      </c>
      <c r="BL229" s="17" t="s">
        <v>91</v>
      </c>
      <c r="BM229" s="189" t="s">
        <v>1071</v>
      </c>
    </row>
    <row r="230" spans="1:65" s="1" customFormat="1" ht="11.25" x14ac:dyDescent="0.2">
      <c r="A230" s="34"/>
      <c r="B230" s="35"/>
      <c r="C230" s="36"/>
      <c r="D230" s="191" t="s">
        <v>160</v>
      </c>
      <c r="E230" s="36"/>
      <c r="F230" s="192" t="s">
        <v>1070</v>
      </c>
      <c r="G230" s="36"/>
      <c r="H230" s="36"/>
      <c r="I230" s="193"/>
      <c r="J230" s="36"/>
      <c r="K230" s="36"/>
      <c r="L230" s="39"/>
      <c r="M230" s="194"/>
      <c r="N230" s="195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160</v>
      </c>
      <c r="AU230" s="17" t="s">
        <v>77</v>
      </c>
    </row>
    <row r="231" spans="1:65" s="1" customFormat="1" ht="16.5" customHeight="1" x14ac:dyDescent="0.2">
      <c r="A231" s="34"/>
      <c r="B231" s="35"/>
      <c r="C231" s="178" t="s">
        <v>1072</v>
      </c>
      <c r="D231" s="178" t="s">
        <v>154</v>
      </c>
      <c r="E231" s="179" t="s">
        <v>1073</v>
      </c>
      <c r="F231" s="180" t="s">
        <v>944</v>
      </c>
      <c r="G231" s="181" t="s">
        <v>281</v>
      </c>
      <c r="H231" s="182">
        <v>22</v>
      </c>
      <c r="I231" s="183">
        <v>23.6</v>
      </c>
      <c r="J231" s="184">
        <f>ROUND(I231*H231,2)</f>
        <v>519.20000000000005</v>
      </c>
      <c r="K231" s="180" t="s">
        <v>19</v>
      </c>
      <c r="L231" s="39"/>
      <c r="M231" s="185" t="s">
        <v>19</v>
      </c>
      <c r="N231" s="186" t="s">
        <v>45</v>
      </c>
      <c r="O231" s="64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91</v>
      </c>
      <c r="AT231" s="189" t="s">
        <v>154</v>
      </c>
      <c r="AU231" s="189" t="s">
        <v>77</v>
      </c>
      <c r="AY231" s="17" t="s">
        <v>152</v>
      </c>
      <c r="BE231" s="190">
        <f>IF(N231="základní",J231,0)</f>
        <v>0</v>
      </c>
      <c r="BF231" s="190">
        <f>IF(N231="snížená",J231,0)</f>
        <v>519.20000000000005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7" t="s">
        <v>84</v>
      </c>
      <c r="BK231" s="190">
        <f>ROUND(I231*H231,2)</f>
        <v>519.20000000000005</v>
      </c>
      <c r="BL231" s="17" t="s">
        <v>91</v>
      </c>
      <c r="BM231" s="189" t="s">
        <v>1074</v>
      </c>
    </row>
    <row r="232" spans="1:65" s="1" customFormat="1" ht="11.25" x14ac:dyDescent="0.2">
      <c r="A232" s="34"/>
      <c r="B232" s="35"/>
      <c r="C232" s="36"/>
      <c r="D232" s="191" t="s">
        <v>160</v>
      </c>
      <c r="E232" s="36"/>
      <c r="F232" s="192" t="s">
        <v>944</v>
      </c>
      <c r="G232" s="36"/>
      <c r="H232" s="36"/>
      <c r="I232" s="193"/>
      <c r="J232" s="36"/>
      <c r="K232" s="36"/>
      <c r="L232" s="39"/>
      <c r="M232" s="194"/>
      <c r="N232" s="195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160</v>
      </c>
      <c r="AU232" s="17" t="s">
        <v>77</v>
      </c>
    </row>
    <row r="233" spans="1:65" s="1" customFormat="1" ht="16.5" customHeight="1" x14ac:dyDescent="0.2">
      <c r="A233" s="34"/>
      <c r="B233" s="35"/>
      <c r="C233" s="178" t="s">
        <v>856</v>
      </c>
      <c r="D233" s="178" t="s">
        <v>154</v>
      </c>
      <c r="E233" s="179" t="s">
        <v>1075</v>
      </c>
      <c r="F233" s="180" t="s">
        <v>1076</v>
      </c>
      <c r="G233" s="181" t="s">
        <v>281</v>
      </c>
      <c r="H233" s="182">
        <v>22</v>
      </c>
      <c r="I233" s="183">
        <v>118</v>
      </c>
      <c r="J233" s="184">
        <f>ROUND(I233*H233,2)</f>
        <v>2596</v>
      </c>
      <c r="K233" s="180" t="s">
        <v>19</v>
      </c>
      <c r="L233" s="39"/>
      <c r="M233" s="185" t="s">
        <v>19</v>
      </c>
      <c r="N233" s="186" t="s">
        <v>45</v>
      </c>
      <c r="O233" s="64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91</v>
      </c>
      <c r="AT233" s="189" t="s">
        <v>154</v>
      </c>
      <c r="AU233" s="189" t="s">
        <v>77</v>
      </c>
      <c r="AY233" s="17" t="s">
        <v>152</v>
      </c>
      <c r="BE233" s="190">
        <f>IF(N233="základní",J233,0)</f>
        <v>0</v>
      </c>
      <c r="BF233" s="190">
        <f>IF(N233="snížená",J233,0)</f>
        <v>2596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7" t="s">
        <v>84</v>
      </c>
      <c r="BK233" s="190">
        <f>ROUND(I233*H233,2)</f>
        <v>2596</v>
      </c>
      <c r="BL233" s="17" t="s">
        <v>91</v>
      </c>
      <c r="BM233" s="189" t="s">
        <v>1077</v>
      </c>
    </row>
    <row r="234" spans="1:65" s="1" customFormat="1" ht="11.25" x14ac:dyDescent="0.2">
      <c r="A234" s="34"/>
      <c r="B234" s="35"/>
      <c r="C234" s="36"/>
      <c r="D234" s="191" t="s">
        <v>160</v>
      </c>
      <c r="E234" s="36"/>
      <c r="F234" s="192" t="s">
        <v>1076</v>
      </c>
      <c r="G234" s="36"/>
      <c r="H234" s="36"/>
      <c r="I234" s="193"/>
      <c r="J234" s="36"/>
      <c r="K234" s="36"/>
      <c r="L234" s="39"/>
      <c r="M234" s="194"/>
      <c r="N234" s="195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160</v>
      </c>
      <c r="AU234" s="17" t="s">
        <v>77</v>
      </c>
    </row>
    <row r="235" spans="1:65" s="1" customFormat="1" ht="16.5" customHeight="1" x14ac:dyDescent="0.2">
      <c r="A235" s="34"/>
      <c r="B235" s="35"/>
      <c r="C235" s="178" t="s">
        <v>1078</v>
      </c>
      <c r="D235" s="178" t="s">
        <v>154</v>
      </c>
      <c r="E235" s="179" t="s">
        <v>909</v>
      </c>
      <c r="F235" s="180" t="s">
        <v>1079</v>
      </c>
      <c r="G235" s="181" t="s">
        <v>281</v>
      </c>
      <c r="H235" s="182">
        <v>1</v>
      </c>
      <c r="I235" s="183">
        <v>5900</v>
      </c>
      <c r="J235" s="184">
        <f>ROUND(I235*H235,2)</f>
        <v>5900</v>
      </c>
      <c r="K235" s="180" t="s">
        <v>19</v>
      </c>
      <c r="L235" s="39"/>
      <c r="M235" s="185" t="s">
        <v>19</v>
      </c>
      <c r="N235" s="186" t="s">
        <v>45</v>
      </c>
      <c r="O235" s="64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91</v>
      </c>
      <c r="AT235" s="189" t="s">
        <v>154</v>
      </c>
      <c r="AU235" s="189" t="s">
        <v>77</v>
      </c>
      <c r="AY235" s="17" t="s">
        <v>152</v>
      </c>
      <c r="BE235" s="190">
        <f>IF(N235="základní",J235,0)</f>
        <v>0</v>
      </c>
      <c r="BF235" s="190">
        <f>IF(N235="snížená",J235,0)</f>
        <v>5900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84</v>
      </c>
      <c r="BK235" s="190">
        <f>ROUND(I235*H235,2)</f>
        <v>5900</v>
      </c>
      <c r="BL235" s="17" t="s">
        <v>91</v>
      </c>
      <c r="BM235" s="189" t="s">
        <v>1080</v>
      </c>
    </row>
    <row r="236" spans="1:65" s="1" customFormat="1" ht="11.25" x14ac:dyDescent="0.2">
      <c r="A236" s="34"/>
      <c r="B236" s="35"/>
      <c r="C236" s="36"/>
      <c r="D236" s="191" t="s">
        <v>160</v>
      </c>
      <c r="E236" s="36"/>
      <c r="F236" s="192" t="s">
        <v>1079</v>
      </c>
      <c r="G236" s="36"/>
      <c r="H236" s="36"/>
      <c r="I236" s="193"/>
      <c r="J236" s="36"/>
      <c r="K236" s="36"/>
      <c r="L236" s="39"/>
      <c r="M236" s="194"/>
      <c r="N236" s="195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160</v>
      </c>
      <c r="AU236" s="17" t="s">
        <v>77</v>
      </c>
    </row>
    <row r="237" spans="1:65" s="1" customFormat="1" ht="16.5" customHeight="1" x14ac:dyDescent="0.2">
      <c r="A237" s="34"/>
      <c r="B237" s="35"/>
      <c r="C237" s="178" t="s">
        <v>860</v>
      </c>
      <c r="D237" s="178" t="s">
        <v>154</v>
      </c>
      <c r="E237" s="179" t="s">
        <v>1081</v>
      </c>
      <c r="F237" s="180" t="s">
        <v>1082</v>
      </c>
      <c r="G237" s="181" t="s">
        <v>742</v>
      </c>
      <c r="H237" s="182">
        <v>22</v>
      </c>
      <c r="I237" s="183">
        <v>21.24</v>
      </c>
      <c r="J237" s="184">
        <f>ROUND(I237*H237,2)</f>
        <v>467.28</v>
      </c>
      <c r="K237" s="180" t="s">
        <v>19</v>
      </c>
      <c r="L237" s="39"/>
      <c r="M237" s="185" t="s">
        <v>19</v>
      </c>
      <c r="N237" s="186" t="s">
        <v>45</v>
      </c>
      <c r="O237" s="64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91</v>
      </c>
      <c r="AT237" s="189" t="s">
        <v>154</v>
      </c>
      <c r="AU237" s="189" t="s">
        <v>77</v>
      </c>
      <c r="AY237" s="17" t="s">
        <v>152</v>
      </c>
      <c r="BE237" s="190">
        <f>IF(N237="základní",J237,0)</f>
        <v>0</v>
      </c>
      <c r="BF237" s="190">
        <f>IF(N237="snížená",J237,0)</f>
        <v>467.28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7" t="s">
        <v>84</v>
      </c>
      <c r="BK237" s="190">
        <f>ROUND(I237*H237,2)</f>
        <v>467.28</v>
      </c>
      <c r="BL237" s="17" t="s">
        <v>91</v>
      </c>
      <c r="BM237" s="189" t="s">
        <v>1083</v>
      </c>
    </row>
    <row r="238" spans="1:65" s="1" customFormat="1" ht="11.25" x14ac:dyDescent="0.2">
      <c r="A238" s="34"/>
      <c r="B238" s="35"/>
      <c r="C238" s="36"/>
      <c r="D238" s="191" t="s">
        <v>160</v>
      </c>
      <c r="E238" s="36"/>
      <c r="F238" s="192" t="s">
        <v>1082</v>
      </c>
      <c r="G238" s="36"/>
      <c r="H238" s="36"/>
      <c r="I238" s="193"/>
      <c r="J238" s="36"/>
      <c r="K238" s="36"/>
      <c r="L238" s="39"/>
      <c r="M238" s="194"/>
      <c r="N238" s="195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160</v>
      </c>
      <c r="AU238" s="17" t="s">
        <v>77</v>
      </c>
    </row>
    <row r="239" spans="1:65" s="11" customFormat="1" ht="25.9" customHeight="1" x14ac:dyDescent="0.2">
      <c r="B239" s="162"/>
      <c r="C239" s="163"/>
      <c r="D239" s="164" t="s">
        <v>72</v>
      </c>
      <c r="E239" s="165" t="s">
        <v>915</v>
      </c>
      <c r="F239" s="165" t="s">
        <v>916</v>
      </c>
      <c r="G239" s="163"/>
      <c r="H239" s="163"/>
      <c r="I239" s="166"/>
      <c r="J239" s="167">
        <f>BK239</f>
        <v>0</v>
      </c>
      <c r="K239" s="163"/>
      <c r="L239" s="168"/>
      <c r="M239" s="169"/>
      <c r="N239" s="170"/>
      <c r="O239" s="170"/>
      <c r="P239" s="171">
        <v>0</v>
      </c>
      <c r="Q239" s="170"/>
      <c r="R239" s="171">
        <v>0</v>
      </c>
      <c r="S239" s="170"/>
      <c r="T239" s="172">
        <v>0</v>
      </c>
      <c r="AR239" s="173" t="s">
        <v>77</v>
      </c>
      <c r="AT239" s="174" t="s">
        <v>72</v>
      </c>
      <c r="AU239" s="174" t="s">
        <v>73</v>
      </c>
      <c r="AY239" s="173" t="s">
        <v>152</v>
      </c>
      <c r="BK239" s="175">
        <v>0</v>
      </c>
    </row>
    <row r="240" spans="1:65" s="11" customFormat="1" ht="25.9" customHeight="1" x14ac:dyDescent="0.2">
      <c r="B240" s="162"/>
      <c r="C240" s="163"/>
      <c r="D240" s="164" t="s">
        <v>72</v>
      </c>
      <c r="E240" s="165" t="s">
        <v>929</v>
      </c>
      <c r="F240" s="165" t="s">
        <v>1033</v>
      </c>
      <c r="G240" s="163"/>
      <c r="H240" s="163"/>
      <c r="I240" s="166"/>
      <c r="J240" s="167">
        <f>BK240</f>
        <v>8189.2</v>
      </c>
      <c r="K240" s="163"/>
      <c r="L240" s="168"/>
      <c r="M240" s="169"/>
      <c r="N240" s="170"/>
      <c r="O240" s="170"/>
      <c r="P240" s="171">
        <f>SUM(P241:P248)</f>
        <v>0</v>
      </c>
      <c r="Q240" s="170"/>
      <c r="R240" s="171">
        <f>SUM(R241:R248)</f>
        <v>0</v>
      </c>
      <c r="S240" s="170"/>
      <c r="T240" s="172">
        <f>SUM(T241:T248)</f>
        <v>0</v>
      </c>
      <c r="AR240" s="173" t="s">
        <v>77</v>
      </c>
      <c r="AT240" s="174" t="s">
        <v>72</v>
      </c>
      <c r="AU240" s="174" t="s">
        <v>73</v>
      </c>
      <c r="AY240" s="173" t="s">
        <v>152</v>
      </c>
      <c r="BK240" s="175">
        <f>SUM(BK241:BK248)</f>
        <v>8189.2</v>
      </c>
    </row>
    <row r="241" spans="1:65" s="1" customFormat="1" ht="16.5" customHeight="1" x14ac:dyDescent="0.2">
      <c r="A241" s="34"/>
      <c r="B241" s="35"/>
      <c r="C241" s="178" t="s">
        <v>526</v>
      </c>
      <c r="D241" s="178" t="s">
        <v>154</v>
      </c>
      <c r="E241" s="179" t="s">
        <v>1084</v>
      </c>
      <c r="F241" s="180" t="s">
        <v>1085</v>
      </c>
      <c r="G241" s="181" t="s">
        <v>281</v>
      </c>
      <c r="H241" s="182">
        <v>1</v>
      </c>
      <c r="I241" s="183">
        <v>1770</v>
      </c>
      <c r="J241" s="184">
        <f>ROUND(I241*H241,2)</f>
        <v>1770</v>
      </c>
      <c r="K241" s="180" t="s">
        <v>19</v>
      </c>
      <c r="L241" s="39"/>
      <c r="M241" s="185" t="s">
        <v>19</v>
      </c>
      <c r="N241" s="186" t="s">
        <v>45</v>
      </c>
      <c r="O241" s="64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91</v>
      </c>
      <c r="AT241" s="189" t="s">
        <v>154</v>
      </c>
      <c r="AU241" s="189" t="s">
        <v>77</v>
      </c>
      <c r="AY241" s="17" t="s">
        <v>152</v>
      </c>
      <c r="BE241" s="190">
        <f>IF(N241="základní",J241,0)</f>
        <v>0</v>
      </c>
      <c r="BF241" s="190">
        <f>IF(N241="snížená",J241,0)</f>
        <v>1770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84</v>
      </c>
      <c r="BK241" s="190">
        <f>ROUND(I241*H241,2)</f>
        <v>1770</v>
      </c>
      <c r="BL241" s="17" t="s">
        <v>91</v>
      </c>
      <c r="BM241" s="189" t="s">
        <v>1086</v>
      </c>
    </row>
    <row r="242" spans="1:65" s="1" customFormat="1" ht="11.25" x14ac:dyDescent="0.2">
      <c r="A242" s="34"/>
      <c r="B242" s="35"/>
      <c r="C242" s="36"/>
      <c r="D242" s="191" t="s">
        <v>160</v>
      </c>
      <c r="E242" s="36"/>
      <c r="F242" s="192" t="s">
        <v>1085</v>
      </c>
      <c r="G242" s="36"/>
      <c r="H242" s="36"/>
      <c r="I242" s="193"/>
      <c r="J242" s="36"/>
      <c r="K242" s="36"/>
      <c r="L242" s="39"/>
      <c r="M242" s="194"/>
      <c r="N242" s="195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160</v>
      </c>
      <c r="AU242" s="17" t="s">
        <v>77</v>
      </c>
    </row>
    <row r="243" spans="1:65" s="1" customFormat="1" ht="16.5" customHeight="1" x14ac:dyDescent="0.2">
      <c r="A243" s="34"/>
      <c r="B243" s="35"/>
      <c r="C243" s="178" t="s">
        <v>531</v>
      </c>
      <c r="D243" s="178" t="s">
        <v>154</v>
      </c>
      <c r="E243" s="179" t="s">
        <v>1087</v>
      </c>
      <c r="F243" s="180" t="s">
        <v>1088</v>
      </c>
      <c r="G243" s="181" t="s">
        <v>281</v>
      </c>
      <c r="H243" s="182">
        <v>1</v>
      </c>
      <c r="I243" s="183">
        <v>590</v>
      </c>
      <c r="J243" s="184">
        <f>ROUND(I243*H243,2)</f>
        <v>590</v>
      </c>
      <c r="K243" s="180" t="s">
        <v>19</v>
      </c>
      <c r="L243" s="39"/>
      <c r="M243" s="185" t="s">
        <v>19</v>
      </c>
      <c r="N243" s="186" t="s">
        <v>45</v>
      </c>
      <c r="O243" s="64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91</v>
      </c>
      <c r="AT243" s="189" t="s">
        <v>154</v>
      </c>
      <c r="AU243" s="189" t="s">
        <v>77</v>
      </c>
      <c r="AY243" s="17" t="s">
        <v>152</v>
      </c>
      <c r="BE243" s="190">
        <f>IF(N243="základní",J243,0)</f>
        <v>0</v>
      </c>
      <c r="BF243" s="190">
        <f>IF(N243="snížená",J243,0)</f>
        <v>590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84</v>
      </c>
      <c r="BK243" s="190">
        <f>ROUND(I243*H243,2)</f>
        <v>590</v>
      </c>
      <c r="BL243" s="17" t="s">
        <v>91</v>
      </c>
      <c r="BM243" s="189" t="s">
        <v>1089</v>
      </c>
    </row>
    <row r="244" spans="1:65" s="1" customFormat="1" ht="11.25" x14ac:dyDescent="0.2">
      <c r="A244" s="34"/>
      <c r="B244" s="35"/>
      <c r="C244" s="36"/>
      <c r="D244" s="191" t="s">
        <v>160</v>
      </c>
      <c r="E244" s="36"/>
      <c r="F244" s="192" t="s">
        <v>1088</v>
      </c>
      <c r="G244" s="36"/>
      <c r="H244" s="36"/>
      <c r="I244" s="193"/>
      <c r="J244" s="36"/>
      <c r="K244" s="36"/>
      <c r="L244" s="39"/>
      <c r="M244" s="194"/>
      <c r="N244" s="195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160</v>
      </c>
      <c r="AU244" s="17" t="s">
        <v>77</v>
      </c>
    </row>
    <row r="245" spans="1:65" s="1" customFormat="1" ht="16.5" customHeight="1" x14ac:dyDescent="0.2">
      <c r="A245" s="34"/>
      <c r="B245" s="35"/>
      <c r="C245" s="178" t="s">
        <v>533</v>
      </c>
      <c r="D245" s="178" t="s">
        <v>154</v>
      </c>
      <c r="E245" s="179" t="s">
        <v>957</v>
      </c>
      <c r="F245" s="180" t="s">
        <v>958</v>
      </c>
      <c r="G245" s="181" t="s">
        <v>281</v>
      </c>
      <c r="H245" s="182">
        <v>26</v>
      </c>
      <c r="I245" s="183">
        <v>118</v>
      </c>
      <c r="J245" s="184">
        <f>ROUND(I245*H245,2)</f>
        <v>3068</v>
      </c>
      <c r="K245" s="180" t="s">
        <v>19</v>
      </c>
      <c r="L245" s="39"/>
      <c r="M245" s="185" t="s">
        <v>19</v>
      </c>
      <c r="N245" s="186" t="s">
        <v>45</v>
      </c>
      <c r="O245" s="64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91</v>
      </c>
      <c r="AT245" s="189" t="s">
        <v>154</v>
      </c>
      <c r="AU245" s="189" t="s">
        <v>77</v>
      </c>
      <c r="AY245" s="17" t="s">
        <v>152</v>
      </c>
      <c r="BE245" s="190">
        <f>IF(N245="základní",J245,0)</f>
        <v>0</v>
      </c>
      <c r="BF245" s="190">
        <f>IF(N245="snížená",J245,0)</f>
        <v>3068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84</v>
      </c>
      <c r="BK245" s="190">
        <f>ROUND(I245*H245,2)</f>
        <v>3068</v>
      </c>
      <c r="BL245" s="17" t="s">
        <v>91</v>
      </c>
      <c r="BM245" s="189" t="s">
        <v>1090</v>
      </c>
    </row>
    <row r="246" spans="1:65" s="1" customFormat="1" ht="11.25" x14ac:dyDescent="0.2">
      <c r="A246" s="34"/>
      <c r="B246" s="35"/>
      <c r="C246" s="36"/>
      <c r="D246" s="191" t="s">
        <v>160</v>
      </c>
      <c r="E246" s="36"/>
      <c r="F246" s="192" t="s">
        <v>958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160</v>
      </c>
      <c r="AU246" s="17" t="s">
        <v>77</v>
      </c>
    </row>
    <row r="247" spans="1:65" s="1" customFormat="1" ht="16.5" customHeight="1" x14ac:dyDescent="0.2">
      <c r="A247" s="34"/>
      <c r="B247" s="35"/>
      <c r="C247" s="178" t="s">
        <v>540</v>
      </c>
      <c r="D247" s="178" t="s">
        <v>154</v>
      </c>
      <c r="E247" s="179" t="s">
        <v>959</v>
      </c>
      <c r="F247" s="180" t="s">
        <v>960</v>
      </c>
      <c r="G247" s="181" t="s">
        <v>281</v>
      </c>
      <c r="H247" s="182">
        <v>78</v>
      </c>
      <c r="I247" s="183">
        <v>35.4</v>
      </c>
      <c r="J247" s="184">
        <f>ROUND(I247*H247,2)</f>
        <v>2761.2</v>
      </c>
      <c r="K247" s="180" t="s">
        <v>19</v>
      </c>
      <c r="L247" s="39"/>
      <c r="M247" s="185" t="s">
        <v>19</v>
      </c>
      <c r="N247" s="186" t="s">
        <v>45</v>
      </c>
      <c r="O247" s="64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91</v>
      </c>
      <c r="AT247" s="189" t="s">
        <v>154</v>
      </c>
      <c r="AU247" s="189" t="s">
        <v>77</v>
      </c>
      <c r="AY247" s="17" t="s">
        <v>152</v>
      </c>
      <c r="BE247" s="190">
        <f>IF(N247="základní",J247,0)</f>
        <v>0</v>
      </c>
      <c r="BF247" s="190">
        <f>IF(N247="snížená",J247,0)</f>
        <v>2761.2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84</v>
      </c>
      <c r="BK247" s="190">
        <f>ROUND(I247*H247,2)</f>
        <v>2761.2</v>
      </c>
      <c r="BL247" s="17" t="s">
        <v>91</v>
      </c>
      <c r="BM247" s="189" t="s">
        <v>1091</v>
      </c>
    </row>
    <row r="248" spans="1:65" s="1" customFormat="1" ht="11.25" x14ac:dyDescent="0.2">
      <c r="A248" s="34"/>
      <c r="B248" s="35"/>
      <c r="C248" s="36"/>
      <c r="D248" s="191" t="s">
        <v>160</v>
      </c>
      <c r="E248" s="36"/>
      <c r="F248" s="192" t="s">
        <v>960</v>
      </c>
      <c r="G248" s="36"/>
      <c r="H248" s="36"/>
      <c r="I248" s="193"/>
      <c r="J248" s="36"/>
      <c r="K248" s="36"/>
      <c r="L248" s="39"/>
      <c r="M248" s="194"/>
      <c r="N248" s="195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160</v>
      </c>
      <c r="AU248" s="17" t="s">
        <v>77</v>
      </c>
    </row>
    <row r="249" spans="1:65" s="11" customFormat="1" ht="25.9" customHeight="1" x14ac:dyDescent="0.2">
      <c r="B249" s="162"/>
      <c r="C249" s="163"/>
      <c r="D249" s="164" t="s">
        <v>72</v>
      </c>
      <c r="E249" s="165" t="s">
        <v>961</v>
      </c>
      <c r="F249" s="165" t="s">
        <v>1038</v>
      </c>
      <c r="G249" s="163"/>
      <c r="H249" s="163"/>
      <c r="I249" s="166"/>
      <c r="J249" s="167">
        <f>BK249</f>
        <v>8189.2</v>
      </c>
      <c r="K249" s="163"/>
      <c r="L249" s="168"/>
      <c r="M249" s="169"/>
      <c r="N249" s="170"/>
      <c r="O249" s="170"/>
      <c r="P249" s="171">
        <f>SUM(P250:P257)</f>
        <v>0</v>
      </c>
      <c r="Q249" s="170"/>
      <c r="R249" s="171">
        <f>SUM(R250:R257)</f>
        <v>0</v>
      </c>
      <c r="S249" s="170"/>
      <c r="T249" s="172">
        <f>SUM(T250:T257)</f>
        <v>0</v>
      </c>
      <c r="AR249" s="173" t="s">
        <v>77</v>
      </c>
      <c r="AT249" s="174" t="s">
        <v>72</v>
      </c>
      <c r="AU249" s="174" t="s">
        <v>73</v>
      </c>
      <c r="AY249" s="173" t="s">
        <v>152</v>
      </c>
      <c r="BK249" s="175">
        <f>SUM(BK250:BK257)</f>
        <v>8189.2</v>
      </c>
    </row>
    <row r="250" spans="1:65" s="1" customFormat="1" ht="16.5" customHeight="1" x14ac:dyDescent="0.2">
      <c r="A250" s="34"/>
      <c r="B250" s="35"/>
      <c r="C250" s="178" t="s">
        <v>542</v>
      </c>
      <c r="D250" s="178" t="s">
        <v>154</v>
      </c>
      <c r="E250" s="179" t="s">
        <v>1084</v>
      </c>
      <c r="F250" s="180" t="s">
        <v>1085</v>
      </c>
      <c r="G250" s="181" t="s">
        <v>281</v>
      </c>
      <c r="H250" s="182">
        <v>1</v>
      </c>
      <c r="I250" s="183">
        <v>1770</v>
      </c>
      <c r="J250" s="184">
        <f>ROUND(I250*H250,2)</f>
        <v>1770</v>
      </c>
      <c r="K250" s="180" t="s">
        <v>19</v>
      </c>
      <c r="L250" s="39"/>
      <c r="M250" s="185" t="s">
        <v>19</v>
      </c>
      <c r="N250" s="186" t="s">
        <v>45</v>
      </c>
      <c r="O250" s="64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91</v>
      </c>
      <c r="AT250" s="189" t="s">
        <v>154</v>
      </c>
      <c r="AU250" s="189" t="s">
        <v>77</v>
      </c>
      <c r="AY250" s="17" t="s">
        <v>152</v>
      </c>
      <c r="BE250" s="190">
        <f>IF(N250="základní",J250,0)</f>
        <v>0</v>
      </c>
      <c r="BF250" s="190">
        <f>IF(N250="snížená",J250,0)</f>
        <v>1770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7" t="s">
        <v>84</v>
      </c>
      <c r="BK250" s="190">
        <f>ROUND(I250*H250,2)</f>
        <v>1770</v>
      </c>
      <c r="BL250" s="17" t="s">
        <v>91</v>
      </c>
      <c r="BM250" s="189" t="s">
        <v>1092</v>
      </c>
    </row>
    <row r="251" spans="1:65" s="1" customFormat="1" ht="11.25" x14ac:dyDescent="0.2">
      <c r="A251" s="34"/>
      <c r="B251" s="35"/>
      <c r="C251" s="36"/>
      <c r="D251" s="191" t="s">
        <v>160</v>
      </c>
      <c r="E251" s="36"/>
      <c r="F251" s="192" t="s">
        <v>1085</v>
      </c>
      <c r="G251" s="36"/>
      <c r="H251" s="36"/>
      <c r="I251" s="193"/>
      <c r="J251" s="36"/>
      <c r="K251" s="36"/>
      <c r="L251" s="39"/>
      <c r="M251" s="194"/>
      <c r="N251" s="195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160</v>
      </c>
      <c r="AU251" s="17" t="s">
        <v>77</v>
      </c>
    </row>
    <row r="252" spans="1:65" s="1" customFormat="1" ht="16.5" customHeight="1" x14ac:dyDescent="0.2">
      <c r="A252" s="34"/>
      <c r="B252" s="35"/>
      <c r="C252" s="178" t="s">
        <v>544</v>
      </c>
      <c r="D252" s="178" t="s">
        <v>154</v>
      </c>
      <c r="E252" s="179" t="s">
        <v>1087</v>
      </c>
      <c r="F252" s="180" t="s">
        <v>1088</v>
      </c>
      <c r="G252" s="181" t="s">
        <v>281</v>
      </c>
      <c r="H252" s="182">
        <v>1</v>
      </c>
      <c r="I252" s="183">
        <v>590</v>
      </c>
      <c r="J252" s="184">
        <f>ROUND(I252*H252,2)</f>
        <v>590</v>
      </c>
      <c r="K252" s="180" t="s">
        <v>19</v>
      </c>
      <c r="L252" s="39"/>
      <c r="M252" s="185" t="s">
        <v>19</v>
      </c>
      <c r="N252" s="186" t="s">
        <v>45</v>
      </c>
      <c r="O252" s="64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91</v>
      </c>
      <c r="AT252" s="189" t="s">
        <v>154</v>
      </c>
      <c r="AU252" s="189" t="s">
        <v>77</v>
      </c>
      <c r="AY252" s="17" t="s">
        <v>152</v>
      </c>
      <c r="BE252" s="190">
        <f>IF(N252="základní",J252,0)</f>
        <v>0</v>
      </c>
      <c r="BF252" s="190">
        <f>IF(N252="snížená",J252,0)</f>
        <v>590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7" t="s">
        <v>84</v>
      </c>
      <c r="BK252" s="190">
        <f>ROUND(I252*H252,2)</f>
        <v>590</v>
      </c>
      <c r="BL252" s="17" t="s">
        <v>91</v>
      </c>
      <c r="BM252" s="189" t="s">
        <v>1093</v>
      </c>
    </row>
    <row r="253" spans="1:65" s="1" customFormat="1" ht="11.25" x14ac:dyDescent="0.2">
      <c r="A253" s="34"/>
      <c r="B253" s="35"/>
      <c r="C253" s="36"/>
      <c r="D253" s="191" t="s">
        <v>160</v>
      </c>
      <c r="E253" s="36"/>
      <c r="F253" s="192" t="s">
        <v>1088</v>
      </c>
      <c r="G253" s="36"/>
      <c r="H253" s="36"/>
      <c r="I253" s="193"/>
      <c r="J253" s="36"/>
      <c r="K253" s="36"/>
      <c r="L253" s="39"/>
      <c r="M253" s="194"/>
      <c r="N253" s="195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160</v>
      </c>
      <c r="AU253" s="17" t="s">
        <v>77</v>
      </c>
    </row>
    <row r="254" spans="1:65" s="1" customFormat="1" ht="16.5" customHeight="1" x14ac:dyDescent="0.2">
      <c r="A254" s="34"/>
      <c r="B254" s="35"/>
      <c r="C254" s="178" t="s">
        <v>1094</v>
      </c>
      <c r="D254" s="178" t="s">
        <v>154</v>
      </c>
      <c r="E254" s="179" t="s">
        <v>957</v>
      </c>
      <c r="F254" s="180" t="s">
        <v>958</v>
      </c>
      <c r="G254" s="181" t="s">
        <v>281</v>
      </c>
      <c r="H254" s="182">
        <v>26</v>
      </c>
      <c r="I254" s="183">
        <v>118</v>
      </c>
      <c r="J254" s="184">
        <f>ROUND(I254*H254,2)</f>
        <v>3068</v>
      </c>
      <c r="K254" s="180" t="s">
        <v>19</v>
      </c>
      <c r="L254" s="39"/>
      <c r="M254" s="185" t="s">
        <v>19</v>
      </c>
      <c r="N254" s="186" t="s">
        <v>45</v>
      </c>
      <c r="O254" s="64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91</v>
      </c>
      <c r="AT254" s="189" t="s">
        <v>154</v>
      </c>
      <c r="AU254" s="189" t="s">
        <v>77</v>
      </c>
      <c r="AY254" s="17" t="s">
        <v>152</v>
      </c>
      <c r="BE254" s="190">
        <f>IF(N254="základní",J254,0)</f>
        <v>0</v>
      </c>
      <c r="BF254" s="190">
        <f>IF(N254="snížená",J254,0)</f>
        <v>3068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84</v>
      </c>
      <c r="BK254" s="190">
        <f>ROUND(I254*H254,2)</f>
        <v>3068</v>
      </c>
      <c r="BL254" s="17" t="s">
        <v>91</v>
      </c>
      <c r="BM254" s="189" t="s">
        <v>1095</v>
      </c>
    </row>
    <row r="255" spans="1:65" s="1" customFormat="1" ht="11.25" x14ac:dyDescent="0.2">
      <c r="A255" s="34"/>
      <c r="B255" s="35"/>
      <c r="C255" s="36"/>
      <c r="D255" s="191" t="s">
        <v>160</v>
      </c>
      <c r="E255" s="36"/>
      <c r="F255" s="192" t="s">
        <v>958</v>
      </c>
      <c r="G255" s="36"/>
      <c r="H255" s="36"/>
      <c r="I255" s="193"/>
      <c r="J255" s="36"/>
      <c r="K255" s="36"/>
      <c r="L255" s="39"/>
      <c r="M255" s="194"/>
      <c r="N255" s="19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160</v>
      </c>
      <c r="AU255" s="17" t="s">
        <v>77</v>
      </c>
    </row>
    <row r="256" spans="1:65" s="1" customFormat="1" ht="16.5" customHeight="1" x14ac:dyDescent="0.2">
      <c r="A256" s="34"/>
      <c r="B256" s="35"/>
      <c r="C256" s="178" t="s">
        <v>749</v>
      </c>
      <c r="D256" s="178" t="s">
        <v>154</v>
      </c>
      <c r="E256" s="179" t="s">
        <v>959</v>
      </c>
      <c r="F256" s="180" t="s">
        <v>960</v>
      </c>
      <c r="G256" s="181" t="s">
        <v>281</v>
      </c>
      <c r="H256" s="182">
        <v>78</v>
      </c>
      <c r="I256" s="183">
        <v>35.4</v>
      </c>
      <c r="J256" s="184">
        <f>ROUND(I256*H256,2)</f>
        <v>2761.2</v>
      </c>
      <c r="K256" s="180" t="s">
        <v>19</v>
      </c>
      <c r="L256" s="39"/>
      <c r="M256" s="185" t="s">
        <v>19</v>
      </c>
      <c r="N256" s="186" t="s">
        <v>45</v>
      </c>
      <c r="O256" s="64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91</v>
      </c>
      <c r="AT256" s="189" t="s">
        <v>154</v>
      </c>
      <c r="AU256" s="189" t="s">
        <v>77</v>
      </c>
      <c r="AY256" s="17" t="s">
        <v>152</v>
      </c>
      <c r="BE256" s="190">
        <f>IF(N256="základní",J256,0)</f>
        <v>0</v>
      </c>
      <c r="BF256" s="190">
        <f>IF(N256="snížená",J256,0)</f>
        <v>2761.2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17" t="s">
        <v>84</v>
      </c>
      <c r="BK256" s="190">
        <f>ROUND(I256*H256,2)</f>
        <v>2761.2</v>
      </c>
      <c r="BL256" s="17" t="s">
        <v>91</v>
      </c>
      <c r="BM256" s="189" t="s">
        <v>1096</v>
      </c>
    </row>
    <row r="257" spans="1:65" s="1" customFormat="1" ht="11.25" x14ac:dyDescent="0.2">
      <c r="A257" s="34"/>
      <c r="B257" s="35"/>
      <c r="C257" s="36"/>
      <c r="D257" s="191" t="s">
        <v>160</v>
      </c>
      <c r="E257" s="36"/>
      <c r="F257" s="192" t="s">
        <v>960</v>
      </c>
      <c r="G257" s="36"/>
      <c r="H257" s="36"/>
      <c r="I257" s="193"/>
      <c r="J257" s="36"/>
      <c r="K257" s="36"/>
      <c r="L257" s="39"/>
      <c r="M257" s="194"/>
      <c r="N257" s="195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160</v>
      </c>
      <c r="AU257" s="17" t="s">
        <v>77</v>
      </c>
    </row>
    <row r="258" spans="1:65" s="11" customFormat="1" ht="25.9" customHeight="1" x14ac:dyDescent="0.2">
      <c r="B258" s="162"/>
      <c r="C258" s="163"/>
      <c r="D258" s="164" t="s">
        <v>72</v>
      </c>
      <c r="E258" s="165" t="s">
        <v>966</v>
      </c>
      <c r="F258" s="165" t="s">
        <v>1039</v>
      </c>
      <c r="G258" s="163"/>
      <c r="H258" s="163"/>
      <c r="I258" s="166"/>
      <c r="J258" s="167">
        <f>BK258</f>
        <v>8637.6</v>
      </c>
      <c r="K258" s="163"/>
      <c r="L258" s="168"/>
      <c r="M258" s="169"/>
      <c r="N258" s="170"/>
      <c r="O258" s="170"/>
      <c r="P258" s="171">
        <f>SUM(P259:P266)</f>
        <v>0</v>
      </c>
      <c r="Q258" s="170"/>
      <c r="R258" s="171">
        <f>SUM(R259:R266)</f>
        <v>0</v>
      </c>
      <c r="S258" s="170"/>
      <c r="T258" s="172">
        <f>SUM(T259:T266)</f>
        <v>0</v>
      </c>
      <c r="AR258" s="173" t="s">
        <v>77</v>
      </c>
      <c r="AT258" s="174" t="s">
        <v>72</v>
      </c>
      <c r="AU258" s="174" t="s">
        <v>73</v>
      </c>
      <c r="AY258" s="173" t="s">
        <v>152</v>
      </c>
      <c r="BK258" s="175">
        <f>SUM(BK259:BK266)</f>
        <v>8637.6</v>
      </c>
    </row>
    <row r="259" spans="1:65" s="1" customFormat="1" ht="16.5" customHeight="1" x14ac:dyDescent="0.2">
      <c r="A259" s="34"/>
      <c r="B259" s="35"/>
      <c r="C259" s="178" t="s">
        <v>1097</v>
      </c>
      <c r="D259" s="178" t="s">
        <v>154</v>
      </c>
      <c r="E259" s="179" t="s">
        <v>1084</v>
      </c>
      <c r="F259" s="180" t="s">
        <v>1085</v>
      </c>
      <c r="G259" s="181" t="s">
        <v>281</v>
      </c>
      <c r="H259" s="182">
        <v>1</v>
      </c>
      <c r="I259" s="183">
        <v>1770</v>
      </c>
      <c r="J259" s="184">
        <f>ROUND(I259*H259,2)</f>
        <v>1770</v>
      </c>
      <c r="K259" s="180" t="s">
        <v>19</v>
      </c>
      <c r="L259" s="39"/>
      <c r="M259" s="185" t="s">
        <v>19</v>
      </c>
      <c r="N259" s="186" t="s">
        <v>45</v>
      </c>
      <c r="O259" s="64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91</v>
      </c>
      <c r="AT259" s="189" t="s">
        <v>154</v>
      </c>
      <c r="AU259" s="189" t="s">
        <v>77</v>
      </c>
      <c r="AY259" s="17" t="s">
        <v>152</v>
      </c>
      <c r="BE259" s="190">
        <f>IF(N259="základní",J259,0)</f>
        <v>0</v>
      </c>
      <c r="BF259" s="190">
        <f>IF(N259="snížená",J259,0)</f>
        <v>1770</v>
      </c>
      <c r="BG259" s="190">
        <f>IF(N259="zákl. přenesená",J259,0)</f>
        <v>0</v>
      </c>
      <c r="BH259" s="190">
        <f>IF(N259="sníž. přenesená",J259,0)</f>
        <v>0</v>
      </c>
      <c r="BI259" s="190">
        <f>IF(N259="nulová",J259,0)</f>
        <v>0</v>
      </c>
      <c r="BJ259" s="17" t="s">
        <v>84</v>
      </c>
      <c r="BK259" s="190">
        <f>ROUND(I259*H259,2)</f>
        <v>1770</v>
      </c>
      <c r="BL259" s="17" t="s">
        <v>91</v>
      </c>
      <c r="BM259" s="189" t="s">
        <v>1098</v>
      </c>
    </row>
    <row r="260" spans="1:65" s="1" customFormat="1" ht="11.25" x14ac:dyDescent="0.2">
      <c r="A260" s="34"/>
      <c r="B260" s="35"/>
      <c r="C260" s="36"/>
      <c r="D260" s="191" t="s">
        <v>160</v>
      </c>
      <c r="E260" s="36"/>
      <c r="F260" s="192" t="s">
        <v>1085</v>
      </c>
      <c r="G260" s="36"/>
      <c r="H260" s="36"/>
      <c r="I260" s="193"/>
      <c r="J260" s="36"/>
      <c r="K260" s="36"/>
      <c r="L260" s="39"/>
      <c r="M260" s="194"/>
      <c r="N260" s="195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160</v>
      </c>
      <c r="AU260" s="17" t="s">
        <v>77</v>
      </c>
    </row>
    <row r="261" spans="1:65" s="1" customFormat="1" ht="16.5" customHeight="1" x14ac:dyDescent="0.2">
      <c r="A261" s="34"/>
      <c r="B261" s="35"/>
      <c r="C261" s="178" t="s">
        <v>752</v>
      </c>
      <c r="D261" s="178" t="s">
        <v>154</v>
      </c>
      <c r="E261" s="179" t="s">
        <v>1087</v>
      </c>
      <c r="F261" s="180" t="s">
        <v>1088</v>
      </c>
      <c r="G261" s="181" t="s">
        <v>281</v>
      </c>
      <c r="H261" s="182">
        <v>1</v>
      </c>
      <c r="I261" s="183">
        <v>590</v>
      </c>
      <c r="J261" s="184">
        <f>ROUND(I261*H261,2)</f>
        <v>590</v>
      </c>
      <c r="K261" s="180" t="s">
        <v>19</v>
      </c>
      <c r="L261" s="39"/>
      <c r="M261" s="185" t="s">
        <v>19</v>
      </c>
      <c r="N261" s="186" t="s">
        <v>45</v>
      </c>
      <c r="O261" s="64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91</v>
      </c>
      <c r="AT261" s="189" t="s">
        <v>154</v>
      </c>
      <c r="AU261" s="189" t="s">
        <v>77</v>
      </c>
      <c r="AY261" s="17" t="s">
        <v>152</v>
      </c>
      <c r="BE261" s="190">
        <f>IF(N261="základní",J261,0)</f>
        <v>0</v>
      </c>
      <c r="BF261" s="190">
        <f>IF(N261="snížená",J261,0)</f>
        <v>590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7" t="s">
        <v>84</v>
      </c>
      <c r="BK261" s="190">
        <f>ROUND(I261*H261,2)</f>
        <v>590</v>
      </c>
      <c r="BL261" s="17" t="s">
        <v>91</v>
      </c>
      <c r="BM261" s="189" t="s">
        <v>1099</v>
      </c>
    </row>
    <row r="262" spans="1:65" s="1" customFormat="1" ht="11.25" x14ac:dyDescent="0.2">
      <c r="A262" s="34"/>
      <c r="B262" s="35"/>
      <c r="C262" s="36"/>
      <c r="D262" s="191" t="s">
        <v>160</v>
      </c>
      <c r="E262" s="36"/>
      <c r="F262" s="192" t="s">
        <v>1088</v>
      </c>
      <c r="G262" s="36"/>
      <c r="H262" s="36"/>
      <c r="I262" s="193"/>
      <c r="J262" s="36"/>
      <c r="K262" s="36"/>
      <c r="L262" s="39"/>
      <c r="M262" s="194"/>
      <c r="N262" s="19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160</v>
      </c>
      <c r="AU262" s="17" t="s">
        <v>77</v>
      </c>
    </row>
    <row r="263" spans="1:65" s="1" customFormat="1" ht="16.5" customHeight="1" x14ac:dyDescent="0.2">
      <c r="A263" s="34"/>
      <c r="B263" s="35"/>
      <c r="C263" s="178" t="s">
        <v>1100</v>
      </c>
      <c r="D263" s="178" t="s">
        <v>154</v>
      </c>
      <c r="E263" s="179" t="s">
        <v>957</v>
      </c>
      <c r="F263" s="180" t="s">
        <v>958</v>
      </c>
      <c r="G263" s="181" t="s">
        <v>281</v>
      </c>
      <c r="H263" s="182">
        <v>28</v>
      </c>
      <c r="I263" s="183">
        <v>118</v>
      </c>
      <c r="J263" s="184">
        <f>ROUND(I263*H263,2)</f>
        <v>3304</v>
      </c>
      <c r="K263" s="180" t="s">
        <v>19</v>
      </c>
      <c r="L263" s="39"/>
      <c r="M263" s="185" t="s">
        <v>19</v>
      </c>
      <c r="N263" s="186" t="s">
        <v>45</v>
      </c>
      <c r="O263" s="64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91</v>
      </c>
      <c r="AT263" s="189" t="s">
        <v>154</v>
      </c>
      <c r="AU263" s="189" t="s">
        <v>77</v>
      </c>
      <c r="AY263" s="17" t="s">
        <v>152</v>
      </c>
      <c r="BE263" s="190">
        <f>IF(N263="základní",J263,0)</f>
        <v>0</v>
      </c>
      <c r="BF263" s="190">
        <f>IF(N263="snížená",J263,0)</f>
        <v>3304</v>
      </c>
      <c r="BG263" s="190">
        <f>IF(N263="zákl. přenesená",J263,0)</f>
        <v>0</v>
      </c>
      <c r="BH263" s="190">
        <f>IF(N263="sníž. přenesená",J263,0)</f>
        <v>0</v>
      </c>
      <c r="BI263" s="190">
        <f>IF(N263="nulová",J263,0)</f>
        <v>0</v>
      </c>
      <c r="BJ263" s="17" t="s">
        <v>84</v>
      </c>
      <c r="BK263" s="190">
        <f>ROUND(I263*H263,2)</f>
        <v>3304</v>
      </c>
      <c r="BL263" s="17" t="s">
        <v>91</v>
      </c>
      <c r="BM263" s="189" t="s">
        <v>1101</v>
      </c>
    </row>
    <row r="264" spans="1:65" s="1" customFormat="1" ht="11.25" x14ac:dyDescent="0.2">
      <c r="A264" s="34"/>
      <c r="B264" s="35"/>
      <c r="C264" s="36"/>
      <c r="D264" s="191" t="s">
        <v>160</v>
      </c>
      <c r="E264" s="36"/>
      <c r="F264" s="192" t="s">
        <v>958</v>
      </c>
      <c r="G264" s="36"/>
      <c r="H264" s="36"/>
      <c r="I264" s="193"/>
      <c r="J264" s="36"/>
      <c r="K264" s="36"/>
      <c r="L264" s="39"/>
      <c r="M264" s="194"/>
      <c r="N264" s="195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160</v>
      </c>
      <c r="AU264" s="17" t="s">
        <v>77</v>
      </c>
    </row>
    <row r="265" spans="1:65" s="1" customFormat="1" ht="16.5" customHeight="1" x14ac:dyDescent="0.2">
      <c r="A265" s="34"/>
      <c r="B265" s="35"/>
      <c r="C265" s="178" t="s">
        <v>756</v>
      </c>
      <c r="D265" s="178" t="s">
        <v>154</v>
      </c>
      <c r="E265" s="179" t="s">
        <v>959</v>
      </c>
      <c r="F265" s="180" t="s">
        <v>960</v>
      </c>
      <c r="G265" s="181" t="s">
        <v>281</v>
      </c>
      <c r="H265" s="182">
        <v>84</v>
      </c>
      <c r="I265" s="183">
        <v>35.4</v>
      </c>
      <c r="J265" s="184">
        <f>ROUND(I265*H265,2)</f>
        <v>2973.6</v>
      </c>
      <c r="K265" s="180" t="s">
        <v>19</v>
      </c>
      <c r="L265" s="39"/>
      <c r="M265" s="185" t="s">
        <v>19</v>
      </c>
      <c r="N265" s="186" t="s">
        <v>45</v>
      </c>
      <c r="O265" s="64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91</v>
      </c>
      <c r="AT265" s="189" t="s">
        <v>154</v>
      </c>
      <c r="AU265" s="189" t="s">
        <v>77</v>
      </c>
      <c r="AY265" s="17" t="s">
        <v>152</v>
      </c>
      <c r="BE265" s="190">
        <f>IF(N265="základní",J265,0)</f>
        <v>0</v>
      </c>
      <c r="BF265" s="190">
        <f>IF(N265="snížená",J265,0)</f>
        <v>2973.6</v>
      </c>
      <c r="BG265" s="190">
        <f>IF(N265="zákl. přenesená",J265,0)</f>
        <v>0</v>
      </c>
      <c r="BH265" s="190">
        <f>IF(N265="sníž. přenesená",J265,0)</f>
        <v>0</v>
      </c>
      <c r="BI265" s="190">
        <f>IF(N265="nulová",J265,0)</f>
        <v>0</v>
      </c>
      <c r="BJ265" s="17" t="s">
        <v>84</v>
      </c>
      <c r="BK265" s="190">
        <f>ROUND(I265*H265,2)</f>
        <v>2973.6</v>
      </c>
      <c r="BL265" s="17" t="s">
        <v>91</v>
      </c>
      <c r="BM265" s="189" t="s">
        <v>1102</v>
      </c>
    </row>
    <row r="266" spans="1:65" s="1" customFormat="1" ht="11.25" x14ac:dyDescent="0.2">
      <c r="A266" s="34"/>
      <c r="B266" s="35"/>
      <c r="C266" s="36"/>
      <c r="D266" s="191" t="s">
        <v>160</v>
      </c>
      <c r="E266" s="36"/>
      <c r="F266" s="192" t="s">
        <v>960</v>
      </c>
      <c r="G266" s="36"/>
      <c r="H266" s="36"/>
      <c r="I266" s="193"/>
      <c r="J266" s="36"/>
      <c r="K266" s="36"/>
      <c r="L266" s="39"/>
      <c r="M266" s="194"/>
      <c r="N266" s="195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160</v>
      </c>
      <c r="AU266" s="17" t="s">
        <v>77</v>
      </c>
    </row>
    <row r="267" spans="1:65" s="11" customFormat="1" ht="25.9" customHeight="1" x14ac:dyDescent="0.2">
      <c r="B267" s="162"/>
      <c r="C267" s="163"/>
      <c r="D267" s="164" t="s">
        <v>72</v>
      </c>
      <c r="E267" s="165" t="s">
        <v>1103</v>
      </c>
      <c r="F267" s="165" t="s">
        <v>962</v>
      </c>
      <c r="G267" s="163"/>
      <c r="H267" s="163"/>
      <c r="I267" s="166"/>
      <c r="J267" s="167">
        <f>BK267</f>
        <v>15859.2</v>
      </c>
      <c r="K267" s="163"/>
      <c r="L267" s="168"/>
      <c r="M267" s="169"/>
      <c r="N267" s="170"/>
      <c r="O267" s="170"/>
      <c r="P267" s="171">
        <f>SUM(P268:P269)</f>
        <v>0</v>
      </c>
      <c r="Q267" s="170"/>
      <c r="R267" s="171">
        <f>SUM(R268:R269)</f>
        <v>0</v>
      </c>
      <c r="S267" s="170"/>
      <c r="T267" s="172">
        <f>SUM(T268:T269)</f>
        <v>0</v>
      </c>
      <c r="AR267" s="173" t="s">
        <v>77</v>
      </c>
      <c r="AT267" s="174" t="s">
        <v>72</v>
      </c>
      <c r="AU267" s="174" t="s">
        <v>73</v>
      </c>
      <c r="AY267" s="173" t="s">
        <v>152</v>
      </c>
      <c r="BK267" s="175">
        <f>SUM(BK268:BK269)</f>
        <v>15859.2</v>
      </c>
    </row>
    <row r="268" spans="1:65" s="1" customFormat="1" ht="16.5" customHeight="1" x14ac:dyDescent="0.2">
      <c r="A268" s="34"/>
      <c r="B268" s="35"/>
      <c r="C268" s="178" t="s">
        <v>1104</v>
      </c>
      <c r="D268" s="178" t="s">
        <v>154</v>
      </c>
      <c r="E268" s="179" t="s">
        <v>963</v>
      </c>
      <c r="F268" s="180" t="s">
        <v>964</v>
      </c>
      <c r="G268" s="181" t="s">
        <v>965</v>
      </c>
      <c r="H268" s="182">
        <v>48</v>
      </c>
      <c r="I268" s="183">
        <v>330.4</v>
      </c>
      <c r="J268" s="184">
        <f>ROUND(I268*H268,2)</f>
        <v>15859.2</v>
      </c>
      <c r="K268" s="180" t="s">
        <v>19</v>
      </c>
      <c r="L268" s="39"/>
      <c r="M268" s="185" t="s">
        <v>19</v>
      </c>
      <c r="N268" s="186" t="s">
        <v>45</v>
      </c>
      <c r="O268" s="64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91</v>
      </c>
      <c r="AT268" s="189" t="s">
        <v>154</v>
      </c>
      <c r="AU268" s="189" t="s">
        <v>77</v>
      </c>
      <c r="AY268" s="17" t="s">
        <v>152</v>
      </c>
      <c r="BE268" s="190">
        <f>IF(N268="základní",J268,0)</f>
        <v>0</v>
      </c>
      <c r="BF268" s="190">
        <f>IF(N268="snížená",J268,0)</f>
        <v>15859.2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84</v>
      </c>
      <c r="BK268" s="190">
        <f>ROUND(I268*H268,2)</f>
        <v>15859.2</v>
      </c>
      <c r="BL268" s="17" t="s">
        <v>91</v>
      </c>
      <c r="BM268" s="189" t="s">
        <v>1105</v>
      </c>
    </row>
    <row r="269" spans="1:65" s="1" customFormat="1" ht="11.25" x14ac:dyDescent="0.2">
      <c r="A269" s="34"/>
      <c r="B269" s="35"/>
      <c r="C269" s="36"/>
      <c r="D269" s="191" t="s">
        <v>160</v>
      </c>
      <c r="E269" s="36"/>
      <c r="F269" s="192" t="s">
        <v>964</v>
      </c>
      <c r="G269" s="36"/>
      <c r="H269" s="36"/>
      <c r="I269" s="193"/>
      <c r="J269" s="36"/>
      <c r="K269" s="36"/>
      <c r="L269" s="39"/>
      <c r="M269" s="194"/>
      <c r="N269" s="195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160</v>
      </c>
      <c r="AU269" s="17" t="s">
        <v>77</v>
      </c>
    </row>
    <row r="270" spans="1:65" s="11" customFormat="1" ht="25.9" customHeight="1" x14ac:dyDescent="0.2">
      <c r="B270" s="162"/>
      <c r="C270" s="163"/>
      <c r="D270" s="164" t="s">
        <v>72</v>
      </c>
      <c r="E270" s="165" t="s">
        <v>1106</v>
      </c>
      <c r="F270" s="165" t="s">
        <v>967</v>
      </c>
      <c r="G270" s="163"/>
      <c r="H270" s="163"/>
      <c r="I270" s="166"/>
      <c r="J270" s="167">
        <f>BK270</f>
        <v>15576</v>
      </c>
      <c r="K270" s="163"/>
      <c r="L270" s="168"/>
      <c r="M270" s="169"/>
      <c r="N270" s="170"/>
      <c r="O270" s="170"/>
      <c r="P270" s="171">
        <f>SUM(P271:P274)</f>
        <v>0</v>
      </c>
      <c r="Q270" s="170"/>
      <c r="R270" s="171">
        <f>SUM(R271:R274)</f>
        <v>0</v>
      </c>
      <c r="S270" s="170"/>
      <c r="T270" s="172">
        <f>SUM(T271:T274)</f>
        <v>0</v>
      </c>
      <c r="AR270" s="173" t="s">
        <v>77</v>
      </c>
      <c r="AT270" s="174" t="s">
        <v>72</v>
      </c>
      <c r="AU270" s="174" t="s">
        <v>73</v>
      </c>
      <c r="AY270" s="173" t="s">
        <v>152</v>
      </c>
      <c r="BK270" s="175">
        <f>SUM(BK271:BK274)</f>
        <v>15576</v>
      </c>
    </row>
    <row r="271" spans="1:65" s="1" customFormat="1" ht="16.5" customHeight="1" x14ac:dyDescent="0.2">
      <c r="A271" s="34"/>
      <c r="B271" s="35"/>
      <c r="C271" s="178" t="s">
        <v>759</v>
      </c>
      <c r="D271" s="178" t="s">
        <v>154</v>
      </c>
      <c r="E271" s="179" t="s">
        <v>968</v>
      </c>
      <c r="F271" s="180" t="s">
        <v>969</v>
      </c>
      <c r="G271" s="181" t="s">
        <v>965</v>
      </c>
      <c r="H271" s="182">
        <v>32</v>
      </c>
      <c r="I271" s="183">
        <v>413</v>
      </c>
      <c r="J271" s="184">
        <f>ROUND(I271*H271,2)</f>
        <v>13216</v>
      </c>
      <c r="K271" s="180" t="s">
        <v>19</v>
      </c>
      <c r="L271" s="39"/>
      <c r="M271" s="185" t="s">
        <v>19</v>
      </c>
      <c r="N271" s="186" t="s">
        <v>45</v>
      </c>
      <c r="O271" s="64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91</v>
      </c>
      <c r="AT271" s="189" t="s">
        <v>154</v>
      </c>
      <c r="AU271" s="189" t="s">
        <v>77</v>
      </c>
      <c r="AY271" s="17" t="s">
        <v>152</v>
      </c>
      <c r="BE271" s="190">
        <f>IF(N271="základní",J271,0)</f>
        <v>0</v>
      </c>
      <c r="BF271" s="190">
        <f>IF(N271="snížená",J271,0)</f>
        <v>13216</v>
      </c>
      <c r="BG271" s="190">
        <f>IF(N271="zákl. přenesená",J271,0)</f>
        <v>0</v>
      </c>
      <c r="BH271" s="190">
        <f>IF(N271="sníž. přenesená",J271,0)</f>
        <v>0</v>
      </c>
      <c r="BI271" s="190">
        <f>IF(N271="nulová",J271,0)</f>
        <v>0</v>
      </c>
      <c r="BJ271" s="17" t="s">
        <v>84</v>
      </c>
      <c r="BK271" s="190">
        <f>ROUND(I271*H271,2)</f>
        <v>13216</v>
      </c>
      <c r="BL271" s="17" t="s">
        <v>91</v>
      </c>
      <c r="BM271" s="189" t="s">
        <v>1107</v>
      </c>
    </row>
    <row r="272" spans="1:65" s="1" customFormat="1" ht="11.25" x14ac:dyDescent="0.2">
      <c r="A272" s="34"/>
      <c r="B272" s="35"/>
      <c r="C272" s="36"/>
      <c r="D272" s="191" t="s">
        <v>160</v>
      </c>
      <c r="E272" s="36"/>
      <c r="F272" s="192" t="s">
        <v>969</v>
      </c>
      <c r="G272" s="36"/>
      <c r="H272" s="36"/>
      <c r="I272" s="193"/>
      <c r="J272" s="36"/>
      <c r="K272" s="36"/>
      <c r="L272" s="39"/>
      <c r="M272" s="194"/>
      <c r="N272" s="195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160</v>
      </c>
      <c r="AU272" s="17" t="s">
        <v>77</v>
      </c>
    </row>
    <row r="273" spans="1:65" s="1" customFormat="1" ht="16.5" customHeight="1" x14ac:dyDescent="0.2">
      <c r="A273" s="34"/>
      <c r="B273" s="35"/>
      <c r="C273" s="178" t="s">
        <v>1108</v>
      </c>
      <c r="D273" s="178" t="s">
        <v>154</v>
      </c>
      <c r="E273" s="179" t="s">
        <v>970</v>
      </c>
      <c r="F273" s="180" t="s">
        <v>971</v>
      </c>
      <c r="G273" s="181" t="s">
        <v>965</v>
      </c>
      <c r="H273" s="182">
        <v>4</v>
      </c>
      <c r="I273" s="183">
        <v>590</v>
      </c>
      <c r="J273" s="184">
        <f>ROUND(I273*H273,2)</f>
        <v>2360</v>
      </c>
      <c r="K273" s="180" t="s">
        <v>19</v>
      </c>
      <c r="L273" s="39"/>
      <c r="M273" s="185" t="s">
        <v>19</v>
      </c>
      <c r="N273" s="186" t="s">
        <v>45</v>
      </c>
      <c r="O273" s="64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91</v>
      </c>
      <c r="AT273" s="189" t="s">
        <v>154</v>
      </c>
      <c r="AU273" s="189" t="s">
        <v>77</v>
      </c>
      <c r="AY273" s="17" t="s">
        <v>152</v>
      </c>
      <c r="BE273" s="190">
        <f>IF(N273="základní",J273,0)</f>
        <v>0</v>
      </c>
      <c r="BF273" s="190">
        <f>IF(N273="snížená",J273,0)</f>
        <v>2360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7" t="s">
        <v>84</v>
      </c>
      <c r="BK273" s="190">
        <f>ROUND(I273*H273,2)</f>
        <v>2360</v>
      </c>
      <c r="BL273" s="17" t="s">
        <v>91</v>
      </c>
      <c r="BM273" s="189" t="s">
        <v>1109</v>
      </c>
    </row>
    <row r="274" spans="1:65" s="1" customFormat="1" ht="11.25" x14ac:dyDescent="0.2">
      <c r="A274" s="34"/>
      <c r="B274" s="35"/>
      <c r="C274" s="36"/>
      <c r="D274" s="191" t="s">
        <v>160</v>
      </c>
      <c r="E274" s="36"/>
      <c r="F274" s="192" t="s">
        <v>971</v>
      </c>
      <c r="G274" s="36"/>
      <c r="H274" s="36"/>
      <c r="I274" s="193"/>
      <c r="J274" s="36"/>
      <c r="K274" s="36"/>
      <c r="L274" s="39"/>
      <c r="M274" s="194"/>
      <c r="N274" s="195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160</v>
      </c>
      <c r="AU274" s="17" t="s">
        <v>77</v>
      </c>
    </row>
    <row r="275" spans="1:65" s="11" customFormat="1" ht="25.9" customHeight="1" x14ac:dyDescent="0.2">
      <c r="B275" s="162"/>
      <c r="C275" s="163"/>
      <c r="D275" s="164" t="s">
        <v>72</v>
      </c>
      <c r="E275" s="165" t="s">
        <v>335</v>
      </c>
      <c r="F275" s="165" t="s">
        <v>336</v>
      </c>
      <c r="G275" s="163"/>
      <c r="H275" s="163"/>
      <c r="I275" s="166"/>
      <c r="J275" s="167">
        <f>BK275</f>
        <v>33040</v>
      </c>
      <c r="K275" s="163"/>
      <c r="L275" s="168"/>
      <c r="M275" s="169"/>
      <c r="N275" s="170"/>
      <c r="O275" s="170"/>
      <c r="P275" s="171">
        <f>SUM(P276:P285)</f>
        <v>0</v>
      </c>
      <c r="Q275" s="170"/>
      <c r="R275" s="171">
        <f>SUM(R276:R285)</f>
        <v>0</v>
      </c>
      <c r="S275" s="170"/>
      <c r="T275" s="172">
        <f>SUM(T276:T285)</f>
        <v>0</v>
      </c>
      <c r="AR275" s="173" t="s">
        <v>94</v>
      </c>
      <c r="AT275" s="174" t="s">
        <v>72</v>
      </c>
      <c r="AU275" s="174" t="s">
        <v>73</v>
      </c>
      <c r="AY275" s="173" t="s">
        <v>152</v>
      </c>
      <c r="BK275" s="175">
        <f>SUM(BK276:BK285)</f>
        <v>33040</v>
      </c>
    </row>
    <row r="276" spans="1:65" s="1" customFormat="1" ht="16.5" customHeight="1" x14ac:dyDescent="0.2">
      <c r="A276" s="34"/>
      <c r="B276" s="35"/>
      <c r="C276" s="178" t="s">
        <v>865</v>
      </c>
      <c r="D276" s="178" t="s">
        <v>154</v>
      </c>
      <c r="E276" s="179" t="s">
        <v>1110</v>
      </c>
      <c r="F276" s="180" t="s">
        <v>973</v>
      </c>
      <c r="G276" s="181" t="s">
        <v>974</v>
      </c>
      <c r="H276" s="182">
        <v>1</v>
      </c>
      <c r="I276" s="183">
        <v>1180</v>
      </c>
      <c r="J276" s="184">
        <f>ROUND(I276*H276,2)</f>
        <v>1180</v>
      </c>
      <c r="K276" s="180" t="s">
        <v>19</v>
      </c>
      <c r="L276" s="39"/>
      <c r="M276" s="185" t="s">
        <v>19</v>
      </c>
      <c r="N276" s="186" t="s">
        <v>45</v>
      </c>
      <c r="O276" s="64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343</v>
      </c>
      <c r="AT276" s="189" t="s">
        <v>154</v>
      </c>
      <c r="AU276" s="189" t="s">
        <v>77</v>
      </c>
      <c r="AY276" s="17" t="s">
        <v>152</v>
      </c>
      <c r="BE276" s="190">
        <f>IF(N276="základní",J276,0)</f>
        <v>0</v>
      </c>
      <c r="BF276" s="190">
        <f>IF(N276="snížená",J276,0)</f>
        <v>1180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17" t="s">
        <v>84</v>
      </c>
      <c r="BK276" s="190">
        <f>ROUND(I276*H276,2)</f>
        <v>1180</v>
      </c>
      <c r="BL276" s="17" t="s">
        <v>343</v>
      </c>
      <c r="BM276" s="189" t="s">
        <v>1111</v>
      </c>
    </row>
    <row r="277" spans="1:65" s="1" customFormat="1" ht="11.25" x14ac:dyDescent="0.2">
      <c r="A277" s="34"/>
      <c r="B277" s="35"/>
      <c r="C277" s="36"/>
      <c r="D277" s="191" t="s">
        <v>160</v>
      </c>
      <c r="E277" s="36"/>
      <c r="F277" s="192" t="s">
        <v>976</v>
      </c>
      <c r="G277" s="36"/>
      <c r="H277" s="36"/>
      <c r="I277" s="193"/>
      <c r="J277" s="36"/>
      <c r="K277" s="36"/>
      <c r="L277" s="39"/>
      <c r="M277" s="194"/>
      <c r="N277" s="195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160</v>
      </c>
      <c r="AU277" s="17" t="s">
        <v>77</v>
      </c>
    </row>
    <row r="278" spans="1:65" s="1" customFormat="1" ht="16.5" customHeight="1" x14ac:dyDescent="0.2">
      <c r="A278" s="34"/>
      <c r="B278" s="35"/>
      <c r="C278" s="178" t="s">
        <v>1112</v>
      </c>
      <c r="D278" s="178" t="s">
        <v>154</v>
      </c>
      <c r="E278" s="179" t="s">
        <v>1113</v>
      </c>
      <c r="F278" s="180" t="s">
        <v>978</v>
      </c>
      <c r="G278" s="181" t="s">
        <v>974</v>
      </c>
      <c r="H278" s="182">
        <v>1</v>
      </c>
      <c r="I278" s="183">
        <v>11800</v>
      </c>
      <c r="J278" s="184">
        <f>ROUND(I278*H278,2)</f>
        <v>11800</v>
      </c>
      <c r="K278" s="180" t="s">
        <v>19</v>
      </c>
      <c r="L278" s="39"/>
      <c r="M278" s="185" t="s">
        <v>19</v>
      </c>
      <c r="N278" s="186" t="s">
        <v>45</v>
      </c>
      <c r="O278" s="64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343</v>
      </c>
      <c r="AT278" s="189" t="s">
        <v>154</v>
      </c>
      <c r="AU278" s="189" t="s">
        <v>77</v>
      </c>
      <c r="AY278" s="17" t="s">
        <v>152</v>
      </c>
      <c r="BE278" s="190">
        <f>IF(N278="základní",J278,0)</f>
        <v>0</v>
      </c>
      <c r="BF278" s="190">
        <f>IF(N278="snížená",J278,0)</f>
        <v>11800</v>
      </c>
      <c r="BG278" s="190">
        <f>IF(N278="zákl. přenesená",J278,0)</f>
        <v>0</v>
      </c>
      <c r="BH278" s="190">
        <f>IF(N278="sníž. přenesená",J278,0)</f>
        <v>0</v>
      </c>
      <c r="BI278" s="190">
        <f>IF(N278="nulová",J278,0)</f>
        <v>0</v>
      </c>
      <c r="BJ278" s="17" t="s">
        <v>84</v>
      </c>
      <c r="BK278" s="190">
        <f>ROUND(I278*H278,2)</f>
        <v>11800</v>
      </c>
      <c r="BL278" s="17" t="s">
        <v>343</v>
      </c>
      <c r="BM278" s="189" t="s">
        <v>1114</v>
      </c>
    </row>
    <row r="279" spans="1:65" s="1" customFormat="1" ht="11.25" x14ac:dyDescent="0.2">
      <c r="A279" s="34"/>
      <c r="B279" s="35"/>
      <c r="C279" s="36"/>
      <c r="D279" s="191" t="s">
        <v>160</v>
      </c>
      <c r="E279" s="36"/>
      <c r="F279" s="192" t="s">
        <v>976</v>
      </c>
      <c r="G279" s="36"/>
      <c r="H279" s="36"/>
      <c r="I279" s="193"/>
      <c r="J279" s="36"/>
      <c r="K279" s="36"/>
      <c r="L279" s="39"/>
      <c r="M279" s="194"/>
      <c r="N279" s="195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160</v>
      </c>
      <c r="AU279" s="17" t="s">
        <v>77</v>
      </c>
    </row>
    <row r="280" spans="1:65" s="1" customFormat="1" ht="16.5" customHeight="1" x14ac:dyDescent="0.2">
      <c r="A280" s="34"/>
      <c r="B280" s="35"/>
      <c r="C280" s="178" t="s">
        <v>868</v>
      </c>
      <c r="D280" s="178" t="s">
        <v>154</v>
      </c>
      <c r="E280" s="179" t="s">
        <v>1115</v>
      </c>
      <c r="F280" s="180" t="s">
        <v>981</v>
      </c>
      <c r="G280" s="181" t="s">
        <v>974</v>
      </c>
      <c r="H280" s="182">
        <v>1</v>
      </c>
      <c r="I280" s="183">
        <v>11800</v>
      </c>
      <c r="J280" s="184">
        <f>ROUND(I280*H280,2)</f>
        <v>11800</v>
      </c>
      <c r="K280" s="180" t="s">
        <v>19</v>
      </c>
      <c r="L280" s="39"/>
      <c r="M280" s="185" t="s">
        <v>19</v>
      </c>
      <c r="N280" s="186" t="s">
        <v>45</v>
      </c>
      <c r="O280" s="64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343</v>
      </c>
      <c r="AT280" s="189" t="s">
        <v>154</v>
      </c>
      <c r="AU280" s="189" t="s">
        <v>77</v>
      </c>
      <c r="AY280" s="17" t="s">
        <v>152</v>
      </c>
      <c r="BE280" s="190">
        <f>IF(N280="základní",J280,0)</f>
        <v>0</v>
      </c>
      <c r="BF280" s="190">
        <f>IF(N280="snížená",J280,0)</f>
        <v>11800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17" t="s">
        <v>84</v>
      </c>
      <c r="BK280" s="190">
        <f>ROUND(I280*H280,2)</f>
        <v>11800</v>
      </c>
      <c r="BL280" s="17" t="s">
        <v>343</v>
      </c>
      <c r="BM280" s="189" t="s">
        <v>1116</v>
      </c>
    </row>
    <row r="281" spans="1:65" s="1" customFormat="1" ht="11.25" x14ac:dyDescent="0.2">
      <c r="A281" s="34"/>
      <c r="B281" s="35"/>
      <c r="C281" s="36"/>
      <c r="D281" s="191" t="s">
        <v>160</v>
      </c>
      <c r="E281" s="36"/>
      <c r="F281" s="192" t="s">
        <v>976</v>
      </c>
      <c r="G281" s="36"/>
      <c r="H281" s="36"/>
      <c r="I281" s="193"/>
      <c r="J281" s="36"/>
      <c r="K281" s="36"/>
      <c r="L281" s="39"/>
      <c r="M281" s="194"/>
      <c r="N281" s="195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160</v>
      </c>
      <c r="AU281" s="17" t="s">
        <v>77</v>
      </c>
    </row>
    <row r="282" spans="1:65" s="1" customFormat="1" ht="16.5" customHeight="1" x14ac:dyDescent="0.2">
      <c r="A282" s="34"/>
      <c r="B282" s="35"/>
      <c r="C282" s="178" t="s">
        <v>1117</v>
      </c>
      <c r="D282" s="178" t="s">
        <v>154</v>
      </c>
      <c r="E282" s="179" t="s">
        <v>1118</v>
      </c>
      <c r="F282" s="180" t="s">
        <v>984</v>
      </c>
      <c r="G282" s="181" t="s">
        <v>974</v>
      </c>
      <c r="H282" s="182">
        <v>1</v>
      </c>
      <c r="I282" s="183">
        <v>5900</v>
      </c>
      <c r="J282" s="184">
        <f>ROUND(I282*H282,2)</f>
        <v>5900</v>
      </c>
      <c r="K282" s="180" t="s">
        <v>19</v>
      </c>
      <c r="L282" s="39"/>
      <c r="M282" s="185" t="s">
        <v>19</v>
      </c>
      <c r="N282" s="186" t="s">
        <v>45</v>
      </c>
      <c r="O282" s="64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343</v>
      </c>
      <c r="AT282" s="189" t="s">
        <v>154</v>
      </c>
      <c r="AU282" s="189" t="s">
        <v>77</v>
      </c>
      <c r="AY282" s="17" t="s">
        <v>152</v>
      </c>
      <c r="BE282" s="190">
        <f>IF(N282="základní",J282,0)</f>
        <v>0</v>
      </c>
      <c r="BF282" s="190">
        <f>IF(N282="snížená",J282,0)</f>
        <v>5900</v>
      </c>
      <c r="BG282" s="190">
        <f>IF(N282="zákl. přenesená",J282,0)</f>
        <v>0</v>
      </c>
      <c r="BH282" s="190">
        <f>IF(N282="sníž. přenesená",J282,0)</f>
        <v>0</v>
      </c>
      <c r="BI282" s="190">
        <f>IF(N282="nulová",J282,0)</f>
        <v>0</v>
      </c>
      <c r="BJ282" s="17" t="s">
        <v>84</v>
      </c>
      <c r="BK282" s="190">
        <f>ROUND(I282*H282,2)</f>
        <v>5900</v>
      </c>
      <c r="BL282" s="17" t="s">
        <v>343</v>
      </c>
      <c r="BM282" s="189" t="s">
        <v>1119</v>
      </c>
    </row>
    <row r="283" spans="1:65" s="1" customFormat="1" ht="11.25" x14ac:dyDescent="0.2">
      <c r="A283" s="34"/>
      <c r="B283" s="35"/>
      <c r="C283" s="36"/>
      <c r="D283" s="191" t="s">
        <v>160</v>
      </c>
      <c r="E283" s="36"/>
      <c r="F283" s="192" t="s">
        <v>976</v>
      </c>
      <c r="G283" s="36"/>
      <c r="H283" s="36"/>
      <c r="I283" s="193"/>
      <c r="J283" s="36"/>
      <c r="K283" s="36"/>
      <c r="L283" s="39"/>
      <c r="M283" s="194"/>
      <c r="N283" s="195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160</v>
      </c>
      <c r="AU283" s="17" t="s">
        <v>77</v>
      </c>
    </row>
    <row r="284" spans="1:65" s="1" customFormat="1" ht="16.5" customHeight="1" x14ac:dyDescent="0.2">
      <c r="A284" s="34"/>
      <c r="B284" s="35"/>
      <c r="C284" s="178" t="s">
        <v>870</v>
      </c>
      <c r="D284" s="178" t="s">
        <v>154</v>
      </c>
      <c r="E284" s="179" t="s">
        <v>1120</v>
      </c>
      <c r="F284" s="180" t="s">
        <v>987</v>
      </c>
      <c r="G284" s="181" t="s">
        <v>974</v>
      </c>
      <c r="H284" s="182">
        <v>1</v>
      </c>
      <c r="I284" s="183">
        <v>2360</v>
      </c>
      <c r="J284" s="184">
        <f>ROUND(I284*H284,2)</f>
        <v>2360</v>
      </c>
      <c r="K284" s="180" t="s">
        <v>19</v>
      </c>
      <c r="L284" s="39"/>
      <c r="M284" s="185" t="s">
        <v>19</v>
      </c>
      <c r="N284" s="186" t="s">
        <v>45</v>
      </c>
      <c r="O284" s="64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343</v>
      </c>
      <c r="AT284" s="189" t="s">
        <v>154</v>
      </c>
      <c r="AU284" s="189" t="s">
        <v>77</v>
      </c>
      <c r="AY284" s="17" t="s">
        <v>152</v>
      </c>
      <c r="BE284" s="190">
        <f>IF(N284="základní",J284,0)</f>
        <v>0</v>
      </c>
      <c r="BF284" s="190">
        <f>IF(N284="snížená",J284,0)</f>
        <v>2360</v>
      </c>
      <c r="BG284" s="190">
        <f>IF(N284="zákl. přenesená",J284,0)</f>
        <v>0</v>
      </c>
      <c r="BH284" s="190">
        <f>IF(N284="sníž. přenesená",J284,0)</f>
        <v>0</v>
      </c>
      <c r="BI284" s="190">
        <f>IF(N284="nulová",J284,0)</f>
        <v>0</v>
      </c>
      <c r="BJ284" s="17" t="s">
        <v>84</v>
      </c>
      <c r="BK284" s="190">
        <f>ROUND(I284*H284,2)</f>
        <v>2360</v>
      </c>
      <c r="BL284" s="17" t="s">
        <v>343</v>
      </c>
      <c r="BM284" s="189" t="s">
        <v>1121</v>
      </c>
    </row>
    <row r="285" spans="1:65" s="1" customFormat="1" ht="11.25" x14ac:dyDescent="0.2">
      <c r="A285" s="34"/>
      <c r="B285" s="35"/>
      <c r="C285" s="36"/>
      <c r="D285" s="191" t="s">
        <v>160</v>
      </c>
      <c r="E285" s="36"/>
      <c r="F285" s="192" t="s">
        <v>987</v>
      </c>
      <c r="G285" s="36"/>
      <c r="H285" s="36"/>
      <c r="I285" s="193"/>
      <c r="J285" s="36"/>
      <c r="K285" s="36"/>
      <c r="L285" s="39"/>
      <c r="M285" s="230"/>
      <c r="N285" s="231"/>
      <c r="O285" s="232"/>
      <c r="P285" s="232"/>
      <c r="Q285" s="232"/>
      <c r="R285" s="232"/>
      <c r="S285" s="232"/>
      <c r="T285" s="233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160</v>
      </c>
      <c r="AU285" s="17" t="s">
        <v>77</v>
      </c>
    </row>
    <row r="286" spans="1:65" s="1" customFormat="1" ht="6.95" customHeight="1" x14ac:dyDescent="0.2">
      <c r="A286" s="34"/>
      <c r="B286" s="47"/>
      <c r="C286" s="48"/>
      <c r="D286" s="48"/>
      <c r="E286" s="48"/>
      <c r="F286" s="48"/>
      <c r="G286" s="48"/>
      <c r="H286" s="48"/>
      <c r="I286" s="48"/>
      <c r="J286" s="48"/>
      <c r="K286" s="48"/>
      <c r="L286" s="39"/>
      <c r="M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</row>
  </sheetData>
  <sheetProtection password="CC35" sheet="1" objects="1" scenarios="1" formatColumns="0" formatRows="0" autoFilter="0"/>
  <autoFilter ref="C99:K285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110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872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1122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ROUND(J100, 2)</f>
        <v>1374405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ROUND((SUM(BE100:BE285)),  2)</f>
        <v>0</v>
      </c>
      <c r="G35" s="34"/>
      <c r="H35" s="34"/>
      <c r="I35" s="124">
        <v>0.21</v>
      </c>
      <c r="J35" s="123">
        <f>ROUND(((SUM(BE100:BE285))*I35),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ROUND((SUM(BF100:BF285)),  2)</f>
        <v>1374405</v>
      </c>
      <c r="G36" s="34"/>
      <c r="H36" s="34"/>
      <c r="I36" s="124">
        <v>0.15</v>
      </c>
      <c r="J36" s="123">
        <f>ROUND(((SUM(BF100:BF285))*I36),  2)</f>
        <v>206160.75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ROUND((SUM(BG100:BG285)),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ROUND((SUM(BH100:BH285)),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ROUND((SUM(BI100:BI285)),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1580565.75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872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3 - 3NP-položky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>Ostrava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J100</f>
        <v>1374405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874</v>
      </c>
      <c r="E64" s="143"/>
      <c r="F64" s="143"/>
      <c r="G64" s="143"/>
      <c r="H64" s="143"/>
      <c r="I64" s="143"/>
      <c r="J64" s="144">
        <f>J101</f>
        <v>0</v>
      </c>
      <c r="K64" s="141"/>
      <c r="L64" s="145"/>
    </row>
    <row r="65" spans="1:31" s="8" customFormat="1" ht="24.95" customHeight="1" x14ac:dyDescent="0.2">
      <c r="B65" s="140"/>
      <c r="C65" s="141"/>
      <c r="D65" s="142" t="s">
        <v>875</v>
      </c>
      <c r="E65" s="143"/>
      <c r="F65" s="143"/>
      <c r="G65" s="143"/>
      <c r="H65" s="143"/>
      <c r="I65" s="143"/>
      <c r="J65" s="144">
        <f>J102</f>
        <v>844378.5</v>
      </c>
      <c r="K65" s="141"/>
      <c r="L65" s="145"/>
    </row>
    <row r="66" spans="1:31" s="8" customFormat="1" ht="24.95" customHeight="1" x14ac:dyDescent="0.2">
      <c r="B66" s="140"/>
      <c r="C66" s="141"/>
      <c r="D66" s="142" t="s">
        <v>876</v>
      </c>
      <c r="E66" s="143"/>
      <c r="F66" s="143"/>
      <c r="G66" s="143"/>
      <c r="H66" s="143"/>
      <c r="I66" s="143"/>
      <c r="J66" s="144">
        <f>J153</f>
        <v>0</v>
      </c>
      <c r="K66" s="141"/>
      <c r="L66" s="145"/>
    </row>
    <row r="67" spans="1:31" s="8" customFormat="1" ht="24.95" customHeight="1" x14ac:dyDescent="0.2">
      <c r="B67" s="140"/>
      <c r="C67" s="141"/>
      <c r="D67" s="142" t="s">
        <v>990</v>
      </c>
      <c r="E67" s="143"/>
      <c r="F67" s="143"/>
      <c r="G67" s="143"/>
      <c r="H67" s="143"/>
      <c r="I67" s="143"/>
      <c r="J67" s="144">
        <f>J154</f>
        <v>45717.919999999998</v>
      </c>
      <c r="K67" s="141"/>
      <c r="L67" s="145"/>
    </row>
    <row r="68" spans="1:31" s="8" customFormat="1" ht="24.95" customHeight="1" x14ac:dyDescent="0.2">
      <c r="B68" s="140"/>
      <c r="C68" s="141"/>
      <c r="D68" s="142" t="s">
        <v>991</v>
      </c>
      <c r="E68" s="143"/>
      <c r="F68" s="143"/>
      <c r="G68" s="143"/>
      <c r="H68" s="143"/>
      <c r="I68" s="143"/>
      <c r="J68" s="144">
        <f>J169</f>
        <v>45717.919999999998</v>
      </c>
      <c r="K68" s="141"/>
      <c r="L68" s="145"/>
    </row>
    <row r="69" spans="1:31" s="8" customFormat="1" ht="24.95" customHeight="1" x14ac:dyDescent="0.2">
      <c r="B69" s="140"/>
      <c r="C69" s="141"/>
      <c r="D69" s="142" t="s">
        <v>992</v>
      </c>
      <c r="E69" s="143"/>
      <c r="F69" s="143"/>
      <c r="G69" s="143"/>
      <c r="H69" s="143"/>
      <c r="I69" s="143"/>
      <c r="J69" s="144">
        <f>J184</f>
        <v>48146.36</v>
      </c>
      <c r="K69" s="141"/>
      <c r="L69" s="145"/>
    </row>
    <row r="70" spans="1:31" s="8" customFormat="1" ht="24.95" customHeight="1" x14ac:dyDescent="0.2">
      <c r="B70" s="140"/>
      <c r="C70" s="141"/>
      <c r="D70" s="142" t="s">
        <v>993</v>
      </c>
      <c r="E70" s="143"/>
      <c r="F70" s="143"/>
      <c r="G70" s="143"/>
      <c r="H70" s="143"/>
      <c r="I70" s="143"/>
      <c r="J70" s="144">
        <f>J199</f>
        <v>0</v>
      </c>
      <c r="K70" s="141"/>
      <c r="L70" s="145"/>
    </row>
    <row r="71" spans="1:31" s="8" customFormat="1" ht="24.95" customHeight="1" x14ac:dyDescent="0.2">
      <c r="B71" s="140"/>
      <c r="C71" s="141"/>
      <c r="D71" s="142" t="s">
        <v>875</v>
      </c>
      <c r="E71" s="143"/>
      <c r="F71" s="143"/>
      <c r="G71" s="143"/>
      <c r="H71" s="143"/>
      <c r="I71" s="143"/>
      <c r="J71" s="144">
        <f>J200</f>
        <v>300953.10000000003</v>
      </c>
      <c r="K71" s="141"/>
      <c r="L71" s="145"/>
    </row>
    <row r="72" spans="1:31" s="8" customFormat="1" ht="24.95" customHeight="1" x14ac:dyDescent="0.2">
      <c r="B72" s="140"/>
      <c r="C72" s="141"/>
      <c r="D72" s="142" t="s">
        <v>876</v>
      </c>
      <c r="E72" s="143"/>
      <c r="F72" s="143"/>
      <c r="G72" s="143"/>
      <c r="H72" s="143"/>
      <c r="I72" s="143"/>
      <c r="J72" s="144">
        <f>J239</f>
        <v>0</v>
      </c>
      <c r="K72" s="141"/>
      <c r="L72" s="145"/>
    </row>
    <row r="73" spans="1:31" s="8" customFormat="1" ht="24.95" customHeight="1" x14ac:dyDescent="0.2">
      <c r="B73" s="140"/>
      <c r="C73" s="141"/>
      <c r="D73" s="142" t="s">
        <v>990</v>
      </c>
      <c r="E73" s="143"/>
      <c r="F73" s="143"/>
      <c r="G73" s="143"/>
      <c r="H73" s="143"/>
      <c r="I73" s="143"/>
      <c r="J73" s="144">
        <f>J240</f>
        <v>8189.2</v>
      </c>
      <c r="K73" s="141"/>
      <c r="L73" s="145"/>
    </row>
    <row r="74" spans="1:31" s="8" customFormat="1" ht="24.95" customHeight="1" x14ac:dyDescent="0.2">
      <c r="B74" s="140"/>
      <c r="C74" s="141"/>
      <c r="D74" s="142" t="s">
        <v>991</v>
      </c>
      <c r="E74" s="143"/>
      <c r="F74" s="143"/>
      <c r="G74" s="143"/>
      <c r="H74" s="143"/>
      <c r="I74" s="143"/>
      <c r="J74" s="144">
        <f>J249</f>
        <v>8189.2</v>
      </c>
      <c r="K74" s="141"/>
      <c r="L74" s="145"/>
    </row>
    <row r="75" spans="1:31" s="8" customFormat="1" ht="24.95" customHeight="1" x14ac:dyDescent="0.2">
      <c r="B75" s="140"/>
      <c r="C75" s="141"/>
      <c r="D75" s="142" t="s">
        <v>992</v>
      </c>
      <c r="E75" s="143"/>
      <c r="F75" s="143"/>
      <c r="G75" s="143"/>
      <c r="H75" s="143"/>
      <c r="I75" s="143"/>
      <c r="J75" s="144">
        <f>J258</f>
        <v>8637.6</v>
      </c>
      <c r="K75" s="141"/>
      <c r="L75" s="145"/>
    </row>
    <row r="76" spans="1:31" s="8" customFormat="1" ht="24.95" customHeight="1" x14ac:dyDescent="0.2">
      <c r="B76" s="140"/>
      <c r="C76" s="141"/>
      <c r="D76" s="142" t="s">
        <v>994</v>
      </c>
      <c r="E76" s="143"/>
      <c r="F76" s="143"/>
      <c r="G76" s="143"/>
      <c r="H76" s="143"/>
      <c r="I76" s="143"/>
      <c r="J76" s="144">
        <f>J267</f>
        <v>15859.2</v>
      </c>
      <c r="K76" s="141"/>
      <c r="L76" s="145"/>
    </row>
    <row r="77" spans="1:31" s="8" customFormat="1" ht="24.95" customHeight="1" x14ac:dyDescent="0.2">
      <c r="B77" s="140"/>
      <c r="C77" s="141"/>
      <c r="D77" s="142" t="s">
        <v>995</v>
      </c>
      <c r="E77" s="143"/>
      <c r="F77" s="143"/>
      <c r="G77" s="143"/>
      <c r="H77" s="143"/>
      <c r="I77" s="143"/>
      <c r="J77" s="144">
        <f>J270</f>
        <v>15576</v>
      </c>
      <c r="K77" s="141"/>
      <c r="L77" s="145"/>
    </row>
    <row r="78" spans="1:31" s="8" customFormat="1" ht="24.95" customHeight="1" x14ac:dyDescent="0.2">
      <c r="B78" s="140"/>
      <c r="C78" s="141"/>
      <c r="D78" s="142" t="s">
        <v>134</v>
      </c>
      <c r="E78" s="143"/>
      <c r="F78" s="143"/>
      <c r="G78" s="143"/>
      <c r="H78" s="143"/>
      <c r="I78" s="143"/>
      <c r="J78" s="144">
        <f>J275</f>
        <v>33040</v>
      </c>
      <c r="K78" s="141"/>
      <c r="L78" s="145"/>
    </row>
    <row r="79" spans="1:31" s="1" customFormat="1" ht="21.75" customHeight="1" x14ac:dyDescent="0.2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6.95" customHeight="1" x14ac:dyDescent="0.2">
      <c r="A80" s="34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pans="1:31" s="1" customFormat="1" ht="6.95" customHeight="1" x14ac:dyDescent="0.2">
      <c r="A84" s="34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24.95" customHeight="1" x14ac:dyDescent="0.2">
      <c r="A85" s="34"/>
      <c r="B85" s="35"/>
      <c r="C85" s="23" t="s">
        <v>137</v>
      </c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 x14ac:dyDescent="0.2">
      <c r="A87" s="34"/>
      <c r="B87" s="35"/>
      <c r="C87" s="29" t="s">
        <v>16</v>
      </c>
      <c r="D87" s="36"/>
      <c r="E87" s="36"/>
      <c r="F87" s="36"/>
      <c r="G87" s="36"/>
      <c r="H87" s="3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16.5" customHeight="1" x14ac:dyDescent="0.2">
      <c r="A88" s="34"/>
      <c r="B88" s="35"/>
      <c r="C88" s="36"/>
      <c r="D88" s="36"/>
      <c r="E88" s="379" t="str">
        <f>E7</f>
        <v>Čtyřlístek- udržovací práce DBS</v>
      </c>
      <c r="F88" s="380"/>
      <c r="G88" s="380"/>
      <c r="H88" s="380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ht="12" customHeight="1" x14ac:dyDescent="0.2">
      <c r="B89" s="21"/>
      <c r="C89" s="29" t="s">
        <v>116</v>
      </c>
      <c r="D89" s="22"/>
      <c r="E89" s="22"/>
      <c r="F89" s="22"/>
      <c r="G89" s="22"/>
      <c r="H89" s="22"/>
      <c r="I89" s="22"/>
      <c r="J89" s="22"/>
      <c r="K89" s="22"/>
      <c r="L89" s="20"/>
    </row>
    <row r="90" spans="1:31" s="1" customFormat="1" ht="16.5" customHeight="1" x14ac:dyDescent="0.2">
      <c r="A90" s="34"/>
      <c r="B90" s="35"/>
      <c r="C90" s="36"/>
      <c r="D90" s="36"/>
      <c r="E90" s="379" t="s">
        <v>872</v>
      </c>
      <c r="F90" s="381"/>
      <c r="G90" s="381"/>
      <c r="H90" s="381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1" customFormat="1" ht="12" customHeight="1" x14ac:dyDescent="0.2">
      <c r="A91" s="34"/>
      <c r="B91" s="35"/>
      <c r="C91" s="29" t="s">
        <v>118</v>
      </c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1" customFormat="1" ht="16.5" customHeight="1" x14ac:dyDescent="0.2">
      <c r="A92" s="34"/>
      <c r="B92" s="35"/>
      <c r="C92" s="36"/>
      <c r="D92" s="36"/>
      <c r="E92" s="349" t="str">
        <f>E11</f>
        <v>3 - 3NP-položky</v>
      </c>
      <c r="F92" s="381"/>
      <c r="G92" s="381"/>
      <c r="H92" s="381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1" customFormat="1" ht="6.9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2" customHeight="1" x14ac:dyDescent="0.2">
      <c r="A94" s="34"/>
      <c r="B94" s="35"/>
      <c r="C94" s="29" t="s">
        <v>21</v>
      </c>
      <c r="D94" s="36"/>
      <c r="E94" s="36"/>
      <c r="F94" s="27" t="str">
        <f>F14</f>
        <v>Ostrava</v>
      </c>
      <c r="G94" s="36"/>
      <c r="H94" s="36"/>
      <c r="I94" s="29" t="s">
        <v>23</v>
      </c>
      <c r="J94" s="59" t="str">
        <f>IF(J14="","",J14)</f>
        <v>19. 11. 2021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6.9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" customFormat="1" ht="15.2" customHeight="1" x14ac:dyDescent="0.2">
      <c r="A96" s="34"/>
      <c r="B96" s="35"/>
      <c r="C96" s="29" t="s">
        <v>25</v>
      </c>
      <c r="D96" s="36"/>
      <c r="E96" s="36"/>
      <c r="F96" s="27" t="str">
        <f>E17</f>
        <v>Čtyřlístek</v>
      </c>
      <c r="G96" s="36"/>
      <c r="H96" s="36"/>
      <c r="I96" s="29" t="s">
        <v>33</v>
      </c>
      <c r="J96" s="32" t="str">
        <f>E23</f>
        <v xml:space="preserve"> </v>
      </c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" customFormat="1" ht="15.2" customHeight="1" x14ac:dyDescent="0.2">
      <c r="A97" s="34"/>
      <c r="B97" s="35"/>
      <c r="C97" s="29" t="s">
        <v>31</v>
      </c>
      <c r="D97" s="36"/>
      <c r="E97" s="36"/>
      <c r="F97" s="27" t="str">
        <f>IF(E20="","",E20)</f>
        <v>Vyplň údaj</v>
      </c>
      <c r="G97" s="36"/>
      <c r="H97" s="36"/>
      <c r="I97" s="29" t="s">
        <v>36</v>
      </c>
      <c r="J97" s="32" t="str">
        <f>E26</f>
        <v xml:space="preserve"> </v>
      </c>
      <c r="K97" s="36"/>
      <c r="L97" s="11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" customFormat="1" ht="10.35" customHeight="1" x14ac:dyDescent="0.2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13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 x14ac:dyDescent="0.2">
      <c r="A99" s="151"/>
      <c r="B99" s="152"/>
      <c r="C99" s="153" t="s">
        <v>138</v>
      </c>
      <c r="D99" s="154" t="s">
        <v>58</v>
      </c>
      <c r="E99" s="154" t="s">
        <v>54</v>
      </c>
      <c r="F99" s="154" t="s">
        <v>55</v>
      </c>
      <c r="G99" s="154" t="s">
        <v>139</v>
      </c>
      <c r="H99" s="154" t="s">
        <v>140</v>
      </c>
      <c r="I99" s="154" t="s">
        <v>141</v>
      </c>
      <c r="J99" s="154" t="s">
        <v>122</v>
      </c>
      <c r="K99" s="155" t="s">
        <v>142</v>
      </c>
      <c r="L99" s="156"/>
      <c r="M99" s="68" t="s">
        <v>19</v>
      </c>
      <c r="N99" s="69" t="s">
        <v>43</v>
      </c>
      <c r="O99" s="69" t="s">
        <v>143</v>
      </c>
      <c r="P99" s="69" t="s">
        <v>144</v>
      </c>
      <c r="Q99" s="69" t="s">
        <v>145</v>
      </c>
      <c r="R99" s="69" t="s">
        <v>146</v>
      </c>
      <c r="S99" s="69" t="s">
        <v>147</v>
      </c>
      <c r="T99" s="70" t="s">
        <v>148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1" customFormat="1" ht="22.9" customHeight="1" x14ac:dyDescent="0.25">
      <c r="A100" s="34"/>
      <c r="B100" s="35"/>
      <c r="C100" s="75" t="s">
        <v>149</v>
      </c>
      <c r="D100" s="36"/>
      <c r="E100" s="36"/>
      <c r="F100" s="36"/>
      <c r="G100" s="36"/>
      <c r="H100" s="36"/>
      <c r="I100" s="36"/>
      <c r="J100" s="157">
        <f>BK100</f>
        <v>1374405</v>
      </c>
      <c r="K100" s="36"/>
      <c r="L100" s="39"/>
      <c r="M100" s="71"/>
      <c r="N100" s="158"/>
      <c r="O100" s="72"/>
      <c r="P100" s="159">
        <f>P101+P102+P153+P154+P169+P184+P199+P200+P239+P240+P249+P258+P267+P270+P275</f>
        <v>0</v>
      </c>
      <c r="Q100" s="72"/>
      <c r="R100" s="159">
        <f>R101+R102+R153+R154+R169+R184+R199+R200+R239+R240+R249+R258+R267+R270+R275</f>
        <v>0</v>
      </c>
      <c r="S100" s="72"/>
      <c r="T100" s="160">
        <f>T101+T102+T153+T154+T169+T184+T199+T200+T239+T240+T249+T258+T267+T270+T275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72</v>
      </c>
      <c r="AU100" s="17" t="s">
        <v>123</v>
      </c>
      <c r="BK100" s="161">
        <f>BK101+BK102+BK153+BK154+BK169+BK184+BK199+BK200+BK239+BK240+BK249+BK258+BK267+BK270+BK275</f>
        <v>1374405</v>
      </c>
    </row>
    <row r="101" spans="1:65" s="11" customFormat="1" ht="25.9" customHeight="1" x14ac:dyDescent="0.2">
      <c r="B101" s="162"/>
      <c r="C101" s="163"/>
      <c r="D101" s="164" t="s">
        <v>72</v>
      </c>
      <c r="E101" s="165" t="s">
        <v>880</v>
      </c>
      <c r="F101" s="165" t="s">
        <v>881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v>0</v>
      </c>
      <c r="Q101" s="170"/>
      <c r="R101" s="171">
        <v>0</v>
      </c>
      <c r="S101" s="170"/>
      <c r="T101" s="172">
        <v>0</v>
      </c>
      <c r="AR101" s="173" t="s">
        <v>77</v>
      </c>
      <c r="AT101" s="174" t="s">
        <v>72</v>
      </c>
      <c r="AU101" s="174" t="s">
        <v>73</v>
      </c>
      <c r="AY101" s="173" t="s">
        <v>152</v>
      </c>
      <c r="BK101" s="175">
        <v>0</v>
      </c>
    </row>
    <row r="102" spans="1:65" s="11" customFormat="1" ht="25.9" customHeight="1" x14ac:dyDescent="0.2">
      <c r="B102" s="162"/>
      <c r="C102" s="163"/>
      <c r="D102" s="164" t="s">
        <v>72</v>
      </c>
      <c r="E102" s="165" t="s">
        <v>882</v>
      </c>
      <c r="F102" s="165" t="s">
        <v>883</v>
      </c>
      <c r="G102" s="163"/>
      <c r="H102" s="163"/>
      <c r="I102" s="166"/>
      <c r="J102" s="167">
        <f>BK102</f>
        <v>844378.5</v>
      </c>
      <c r="K102" s="163"/>
      <c r="L102" s="168"/>
      <c r="M102" s="169"/>
      <c r="N102" s="170"/>
      <c r="O102" s="170"/>
      <c r="P102" s="171">
        <f>SUM(P103:P152)</f>
        <v>0</v>
      </c>
      <c r="Q102" s="170"/>
      <c r="R102" s="171">
        <f>SUM(R103:R152)</f>
        <v>0</v>
      </c>
      <c r="S102" s="170"/>
      <c r="T102" s="172">
        <f>SUM(T103:T152)</f>
        <v>0</v>
      </c>
      <c r="AR102" s="173" t="s">
        <v>77</v>
      </c>
      <c r="AT102" s="174" t="s">
        <v>72</v>
      </c>
      <c r="AU102" s="174" t="s">
        <v>73</v>
      </c>
      <c r="AY102" s="173" t="s">
        <v>152</v>
      </c>
      <c r="BK102" s="175">
        <f>SUM(BK103:BK152)</f>
        <v>844378.5</v>
      </c>
    </row>
    <row r="103" spans="1:65" s="1" customFormat="1" ht="16.5" customHeight="1" x14ac:dyDescent="0.2">
      <c r="A103" s="34"/>
      <c r="B103" s="35"/>
      <c r="C103" s="178" t="s">
        <v>77</v>
      </c>
      <c r="D103" s="178" t="s">
        <v>154</v>
      </c>
      <c r="E103" s="179" t="s">
        <v>996</v>
      </c>
      <c r="F103" s="180" t="s">
        <v>997</v>
      </c>
      <c r="G103" s="181" t="s">
        <v>742</v>
      </c>
      <c r="H103" s="182">
        <v>320</v>
      </c>
      <c r="I103" s="183">
        <v>342.2</v>
      </c>
      <c r="J103" s="184">
        <f>ROUND(I103*H103,2)</f>
        <v>109504</v>
      </c>
      <c r="K103" s="180" t="s">
        <v>19</v>
      </c>
      <c r="L103" s="39"/>
      <c r="M103" s="185" t="s">
        <v>19</v>
      </c>
      <c r="N103" s="186" t="s">
        <v>45</v>
      </c>
      <c r="O103" s="64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91</v>
      </c>
      <c r="AT103" s="189" t="s">
        <v>154</v>
      </c>
      <c r="AU103" s="189" t="s">
        <v>77</v>
      </c>
      <c r="AY103" s="17" t="s">
        <v>152</v>
      </c>
      <c r="BE103" s="190">
        <f>IF(N103="základní",J103,0)</f>
        <v>0</v>
      </c>
      <c r="BF103" s="190">
        <f>IF(N103="snížená",J103,0)</f>
        <v>109504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7" t="s">
        <v>84</v>
      </c>
      <c r="BK103" s="190">
        <f>ROUND(I103*H103,2)</f>
        <v>109504</v>
      </c>
      <c r="BL103" s="17" t="s">
        <v>91</v>
      </c>
      <c r="BM103" s="189" t="s">
        <v>84</v>
      </c>
    </row>
    <row r="104" spans="1:65" s="1" customFormat="1" ht="11.25" x14ac:dyDescent="0.2">
      <c r="A104" s="34"/>
      <c r="B104" s="35"/>
      <c r="C104" s="36"/>
      <c r="D104" s="191" t="s">
        <v>160</v>
      </c>
      <c r="E104" s="36"/>
      <c r="F104" s="192" t="s">
        <v>997</v>
      </c>
      <c r="G104" s="36"/>
      <c r="H104" s="36"/>
      <c r="I104" s="193"/>
      <c r="J104" s="36"/>
      <c r="K104" s="36"/>
      <c r="L104" s="39"/>
      <c r="M104" s="194"/>
      <c r="N104" s="19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160</v>
      </c>
      <c r="AU104" s="17" t="s">
        <v>77</v>
      </c>
    </row>
    <row r="105" spans="1:65" s="1" customFormat="1" ht="16.5" customHeight="1" x14ac:dyDescent="0.2">
      <c r="A105" s="34"/>
      <c r="B105" s="35"/>
      <c r="C105" s="178" t="s">
        <v>84</v>
      </c>
      <c r="D105" s="178" t="s">
        <v>154</v>
      </c>
      <c r="E105" s="179" t="s">
        <v>998</v>
      </c>
      <c r="F105" s="180" t="s">
        <v>999</v>
      </c>
      <c r="G105" s="181" t="s">
        <v>742</v>
      </c>
      <c r="H105" s="182">
        <v>480</v>
      </c>
      <c r="I105" s="183">
        <v>451.94</v>
      </c>
      <c r="J105" s="184">
        <f>ROUND(I105*H105,2)</f>
        <v>216931.20000000001</v>
      </c>
      <c r="K105" s="180" t="s">
        <v>19</v>
      </c>
      <c r="L105" s="39"/>
      <c r="M105" s="185" t="s">
        <v>19</v>
      </c>
      <c r="N105" s="186" t="s">
        <v>45</v>
      </c>
      <c r="O105" s="64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91</v>
      </c>
      <c r="AT105" s="189" t="s">
        <v>154</v>
      </c>
      <c r="AU105" s="189" t="s">
        <v>77</v>
      </c>
      <c r="AY105" s="17" t="s">
        <v>152</v>
      </c>
      <c r="BE105" s="190">
        <f>IF(N105="základní",J105,0)</f>
        <v>0</v>
      </c>
      <c r="BF105" s="190">
        <f>IF(N105="snížená",J105,0)</f>
        <v>216931.20000000001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84</v>
      </c>
      <c r="BK105" s="190">
        <f>ROUND(I105*H105,2)</f>
        <v>216931.20000000001</v>
      </c>
      <c r="BL105" s="17" t="s">
        <v>91</v>
      </c>
      <c r="BM105" s="189" t="s">
        <v>91</v>
      </c>
    </row>
    <row r="106" spans="1:65" s="1" customFormat="1" ht="11.25" x14ac:dyDescent="0.2">
      <c r="A106" s="34"/>
      <c r="B106" s="35"/>
      <c r="C106" s="36"/>
      <c r="D106" s="191" t="s">
        <v>160</v>
      </c>
      <c r="E106" s="36"/>
      <c r="F106" s="192" t="s">
        <v>999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160</v>
      </c>
      <c r="AU106" s="17" t="s">
        <v>77</v>
      </c>
    </row>
    <row r="107" spans="1:65" s="1" customFormat="1" ht="16.5" customHeight="1" x14ac:dyDescent="0.2">
      <c r="A107" s="34"/>
      <c r="B107" s="35"/>
      <c r="C107" s="178" t="s">
        <v>88</v>
      </c>
      <c r="D107" s="178" t="s">
        <v>154</v>
      </c>
      <c r="E107" s="179" t="s">
        <v>1000</v>
      </c>
      <c r="F107" s="180" t="s">
        <v>1001</v>
      </c>
      <c r="G107" s="181" t="s">
        <v>742</v>
      </c>
      <c r="H107" s="182">
        <v>4</v>
      </c>
      <c r="I107" s="183">
        <v>147.5</v>
      </c>
      <c r="J107" s="184">
        <f>ROUND(I107*H107,2)</f>
        <v>590</v>
      </c>
      <c r="K107" s="180" t="s">
        <v>19</v>
      </c>
      <c r="L107" s="39"/>
      <c r="M107" s="185" t="s">
        <v>19</v>
      </c>
      <c r="N107" s="186" t="s">
        <v>45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91</v>
      </c>
      <c r="AT107" s="189" t="s">
        <v>154</v>
      </c>
      <c r="AU107" s="189" t="s">
        <v>77</v>
      </c>
      <c r="AY107" s="17" t="s">
        <v>152</v>
      </c>
      <c r="BE107" s="190">
        <f>IF(N107="základní",J107,0)</f>
        <v>0</v>
      </c>
      <c r="BF107" s="190">
        <f>IF(N107="snížená",J107,0)</f>
        <v>590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84</v>
      </c>
      <c r="BK107" s="190">
        <f>ROUND(I107*H107,2)</f>
        <v>590</v>
      </c>
      <c r="BL107" s="17" t="s">
        <v>91</v>
      </c>
      <c r="BM107" s="189" t="s">
        <v>97</v>
      </c>
    </row>
    <row r="108" spans="1:65" s="1" customFormat="1" ht="11.25" x14ac:dyDescent="0.2">
      <c r="A108" s="34"/>
      <c r="B108" s="35"/>
      <c r="C108" s="36"/>
      <c r="D108" s="191" t="s">
        <v>160</v>
      </c>
      <c r="E108" s="36"/>
      <c r="F108" s="192" t="s">
        <v>1002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160</v>
      </c>
      <c r="AU108" s="17" t="s">
        <v>77</v>
      </c>
    </row>
    <row r="109" spans="1:65" s="1" customFormat="1" ht="16.5" customHeight="1" x14ac:dyDescent="0.2">
      <c r="A109" s="34"/>
      <c r="B109" s="35"/>
      <c r="C109" s="178" t="s">
        <v>91</v>
      </c>
      <c r="D109" s="178" t="s">
        <v>154</v>
      </c>
      <c r="E109" s="179" t="s">
        <v>891</v>
      </c>
      <c r="F109" s="180" t="s">
        <v>892</v>
      </c>
      <c r="G109" s="181" t="s">
        <v>742</v>
      </c>
      <c r="H109" s="182">
        <v>3120</v>
      </c>
      <c r="I109" s="183">
        <v>37.76</v>
      </c>
      <c r="J109" s="184">
        <f>ROUND(I109*H109,2)</f>
        <v>117811.2</v>
      </c>
      <c r="K109" s="180" t="s">
        <v>19</v>
      </c>
      <c r="L109" s="39"/>
      <c r="M109" s="185" t="s">
        <v>19</v>
      </c>
      <c r="N109" s="186" t="s">
        <v>45</v>
      </c>
      <c r="O109" s="64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91</v>
      </c>
      <c r="AT109" s="189" t="s">
        <v>154</v>
      </c>
      <c r="AU109" s="189" t="s">
        <v>77</v>
      </c>
      <c r="AY109" s="17" t="s">
        <v>152</v>
      </c>
      <c r="BE109" s="190">
        <f>IF(N109="základní",J109,0)</f>
        <v>0</v>
      </c>
      <c r="BF109" s="190">
        <f>IF(N109="snížená",J109,0)</f>
        <v>117811.2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7" t="s">
        <v>84</v>
      </c>
      <c r="BK109" s="190">
        <f>ROUND(I109*H109,2)</f>
        <v>117811.2</v>
      </c>
      <c r="BL109" s="17" t="s">
        <v>91</v>
      </c>
      <c r="BM109" s="189" t="s">
        <v>624</v>
      </c>
    </row>
    <row r="110" spans="1:65" s="1" customFormat="1" ht="11.25" x14ac:dyDescent="0.2">
      <c r="A110" s="34"/>
      <c r="B110" s="35"/>
      <c r="C110" s="36"/>
      <c r="D110" s="191" t="s">
        <v>160</v>
      </c>
      <c r="E110" s="36"/>
      <c r="F110" s="192" t="s">
        <v>893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160</v>
      </c>
      <c r="AU110" s="17" t="s">
        <v>77</v>
      </c>
    </row>
    <row r="111" spans="1:65" s="1" customFormat="1" ht="16.5" customHeight="1" x14ac:dyDescent="0.2">
      <c r="A111" s="34"/>
      <c r="B111" s="35"/>
      <c r="C111" s="178" t="s">
        <v>94</v>
      </c>
      <c r="D111" s="178" t="s">
        <v>154</v>
      </c>
      <c r="E111" s="179" t="s">
        <v>894</v>
      </c>
      <c r="F111" s="180" t="s">
        <v>895</v>
      </c>
      <c r="G111" s="181" t="s">
        <v>742</v>
      </c>
      <c r="H111" s="182">
        <v>880</v>
      </c>
      <c r="I111" s="183">
        <v>28.32</v>
      </c>
      <c r="J111" s="184">
        <f>ROUND(I111*H111,2)</f>
        <v>24921.599999999999</v>
      </c>
      <c r="K111" s="180" t="s">
        <v>19</v>
      </c>
      <c r="L111" s="39"/>
      <c r="M111" s="185" t="s">
        <v>19</v>
      </c>
      <c r="N111" s="186" t="s">
        <v>45</v>
      </c>
      <c r="O111" s="64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91</v>
      </c>
      <c r="AT111" s="189" t="s">
        <v>154</v>
      </c>
      <c r="AU111" s="189" t="s">
        <v>77</v>
      </c>
      <c r="AY111" s="17" t="s">
        <v>152</v>
      </c>
      <c r="BE111" s="190">
        <f>IF(N111="základní",J111,0)</f>
        <v>0</v>
      </c>
      <c r="BF111" s="190">
        <f>IF(N111="snížená",J111,0)</f>
        <v>24921.599999999999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84</v>
      </c>
      <c r="BK111" s="190">
        <f>ROUND(I111*H111,2)</f>
        <v>24921.599999999999</v>
      </c>
      <c r="BL111" s="17" t="s">
        <v>91</v>
      </c>
      <c r="BM111" s="189" t="s">
        <v>203</v>
      </c>
    </row>
    <row r="112" spans="1:65" s="1" customFormat="1" ht="11.25" x14ac:dyDescent="0.2">
      <c r="A112" s="34"/>
      <c r="B112" s="35"/>
      <c r="C112" s="36"/>
      <c r="D112" s="191" t="s">
        <v>160</v>
      </c>
      <c r="E112" s="36"/>
      <c r="F112" s="192" t="s">
        <v>896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160</v>
      </c>
      <c r="AU112" s="17" t="s">
        <v>77</v>
      </c>
    </row>
    <row r="113" spans="1:65" s="1" customFormat="1" ht="16.5" customHeight="1" x14ac:dyDescent="0.2">
      <c r="A113" s="34"/>
      <c r="B113" s="35"/>
      <c r="C113" s="178" t="s">
        <v>97</v>
      </c>
      <c r="D113" s="178" t="s">
        <v>154</v>
      </c>
      <c r="E113" s="179" t="s">
        <v>897</v>
      </c>
      <c r="F113" s="180" t="s">
        <v>898</v>
      </c>
      <c r="G113" s="181" t="s">
        <v>742</v>
      </c>
      <c r="H113" s="182">
        <v>240</v>
      </c>
      <c r="I113" s="183">
        <v>17.7</v>
      </c>
      <c r="J113" s="184">
        <f>ROUND(I113*H113,2)</f>
        <v>4248</v>
      </c>
      <c r="K113" s="180" t="s">
        <v>19</v>
      </c>
      <c r="L113" s="39"/>
      <c r="M113" s="185" t="s">
        <v>19</v>
      </c>
      <c r="N113" s="186" t="s">
        <v>45</v>
      </c>
      <c r="O113" s="64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91</v>
      </c>
      <c r="AT113" s="189" t="s">
        <v>154</v>
      </c>
      <c r="AU113" s="189" t="s">
        <v>77</v>
      </c>
      <c r="AY113" s="17" t="s">
        <v>152</v>
      </c>
      <c r="BE113" s="190">
        <f>IF(N113="základní",J113,0)</f>
        <v>0</v>
      </c>
      <c r="BF113" s="190">
        <f>IF(N113="snížená",J113,0)</f>
        <v>4248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7" t="s">
        <v>84</v>
      </c>
      <c r="BK113" s="190">
        <f>ROUND(I113*H113,2)</f>
        <v>4248</v>
      </c>
      <c r="BL113" s="17" t="s">
        <v>91</v>
      </c>
      <c r="BM113" s="189" t="s">
        <v>216</v>
      </c>
    </row>
    <row r="114" spans="1:65" s="1" customFormat="1" ht="11.25" x14ac:dyDescent="0.2">
      <c r="A114" s="34"/>
      <c r="B114" s="35"/>
      <c r="C114" s="36"/>
      <c r="D114" s="191" t="s">
        <v>160</v>
      </c>
      <c r="E114" s="36"/>
      <c r="F114" s="192" t="s">
        <v>898</v>
      </c>
      <c r="G114" s="36"/>
      <c r="H114" s="36"/>
      <c r="I114" s="193"/>
      <c r="J114" s="36"/>
      <c r="K114" s="36"/>
      <c r="L114" s="39"/>
      <c r="M114" s="194"/>
      <c r="N114" s="19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160</v>
      </c>
      <c r="AU114" s="17" t="s">
        <v>77</v>
      </c>
    </row>
    <row r="115" spans="1:65" s="1" customFormat="1" ht="16.5" customHeight="1" x14ac:dyDescent="0.2">
      <c r="A115" s="34"/>
      <c r="B115" s="35"/>
      <c r="C115" s="178" t="s">
        <v>100</v>
      </c>
      <c r="D115" s="178" t="s">
        <v>154</v>
      </c>
      <c r="E115" s="179" t="s">
        <v>1003</v>
      </c>
      <c r="F115" s="180" t="s">
        <v>1004</v>
      </c>
      <c r="G115" s="181" t="s">
        <v>281</v>
      </c>
      <c r="H115" s="182">
        <v>337</v>
      </c>
      <c r="I115" s="183">
        <v>21.24</v>
      </c>
      <c r="J115" s="184">
        <f>ROUND(I115*H115,2)</f>
        <v>7157.88</v>
      </c>
      <c r="K115" s="180" t="s">
        <v>19</v>
      </c>
      <c r="L115" s="39"/>
      <c r="M115" s="185" t="s">
        <v>19</v>
      </c>
      <c r="N115" s="186" t="s">
        <v>45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91</v>
      </c>
      <c r="AT115" s="189" t="s">
        <v>154</v>
      </c>
      <c r="AU115" s="189" t="s">
        <v>77</v>
      </c>
      <c r="AY115" s="17" t="s">
        <v>152</v>
      </c>
      <c r="BE115" s="190">
        <f>IF(N115="základní",J115,0)</f>
        <v>0</v>
      </c>
      <c r="BF115" s="190">
        <f>IF(N115="snížená",J115,0)</f>
        <v>7157.88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84</v>
      </c>
      <c r="BK115" s="190">
        <f>ROUND(I115*H115,2)</f>
        <v>7157.88</v>
      </c>
      <c r="BL115" s="17" t="s">
        <v>91</v>
      </c>
      <c r="BM115" s="189" t="s">
        <v>228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1004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77</v>
      </c>
    </row>
    <row r="117" spans="1:65" s="1" customFormat="1" ht="16.5" customHeight="1" x14ac:dyDescent="0.2">
      <c r="A117" s="34"/>
      <c r="B117" s="35"/>
      <c r="C117" s="178" t="s">
        <v>624</v>
      </c>
      <c r="D117" s="178" t="s">
        <v>154</v>
      </c>
      <c r="E117" s="179" t="s">
        <v>901</v>
      </c>
      <c r="F117" s="180" t="s">
        <v>902</v>
      </c>
      <c r="G117" s="181" t="s">
        <v>281</v>
      </c>
      <c r="H117" s="182">
        <v>162</v>
      </c>
      <c r="I117" s="183">
        <v>14.16</v>
      </c>
      <c r="J117" s="184">
        <f>ROUND(I117*H117,2)</f>
        <v>2293.92</v>
      </c>
      <c r="K117" s="180" t="s">
        <v>19</v>
      </c>
      <c r="L117" s="39"/>
      <c r="M117" s="185" t="s">
        <v>19</v>
      </c>
      <c r="N117" s="186" t="s">
        <v>45</v>
      </c>
      <c r="O117" s="64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91</v>
      </c>
      <c r="AT117" s="189" t="s">
        <v>154</v>
      </c>
      <c r="AU117" s="189" t="s">
        <v>77</v>
      </c>
      <c r="AY117" s="17" t="s">
        <v>152</v>
      </c>
      <c r="BE117" s="190">
        <f>IF(N117="základní",J117,0)</f>
        <v>0</v>
      </c>
      <c r="BF117" s="190">
        <f>IF(N117="snížená",J117,0)</f>
        <v>2293.92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7" t="s">
        <v>84</v>
      </c>
      <c r="BK117" s="190">
        <f>ROUND(I117*H117,2)</f>
        <v>2293.92</v>
      </c>
      <c r="BL117" s="17" t="s">
        <v>91</v>
      </c>
      <c r="BM117" s="189" t="s">
        <v>241</v>
      </c>
    </row>
    <row r="118" spans="1:65" s="1" customFormat="1" ht="11.25" x14ac:dyDescent="0.2">
      <c r="A118" s="34"/>
      <c r="B118" s="35"/>
      <c r="C118" s="36"/>
      <c r="D118" s="191" t="s">
        <v>160</v>
      </c>
      <c r="E118" s="36"/>
      <c r="F118" s="192" t="s">
        <v>902</v>
      </c>
      <c r="G118" s="36"/>
      <c r="H118" s="36"/>
      <c r="I118" s="193"/>
      <c r="J118" s="36"/>
      <c r="K118" s="36"/>
      <c r="L118" s="39"/>
      <c r="M118" s="194"/>
      <c r="N118" s="19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160</v>
      </c>
      <c r="AU118" s="17" t="s">
        <v>77</v>
      </c>
    </row>
    <row r="119" spans="1:65" s="1" customFormat="1" ht="16.5" customHeight="1" x14ac:dyDescent="0.2">
      <c r="A119" s="34"/>
      <c r="B119" s="35"/>
      <c r="C119" s="178" t="s">
        <v>188</v>
      </c>
      <c r="D119" s="178" t="s">
        <v>154</v>
      </c>
      <c r="E119" s="179" t="s">
        <v>903</v>
      </c>
      <c r="F119" s="180" t="s">
        <v>904</v>
      </c>
      <c r="G119" s="181" t="s">
        <v>281</v>
      </c>
      <c r="H119" s="182">
        <v>810</v>
      </c>
      <c r="I119" s="183">
        <v>5.9</v>
      </c>
      <c r="J119" s="184">
        <f>ROUND(I119*H119,2)</f>
        <v>4779</v>
      </c>
      <c r="K119" s="180" t="s">
        <v>19</v>
      </c>
      <c r="L119" s="39"/>
      <c r="M119" s="185" t="s">
        <v>19</v>
      </c>
      <c r="N119" s="186" t="s">
        <v>45</v>
      </c>
      <c r="O119" s="64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91</v>
      </c>
      <c r="AT119" s="189" t="s">
        <v>154</v>
      </c>
      <c r="AU119" s="189" t="s">
        <v>77</v>
      </c>
      <c r="AY119" s="17" t="s">
        <v>152</v>
      </c>
      <c r="BE119" s="190">
        <f>IF(N119="základní",J119,0)</f>
        <v>0</v>
      </c>
      <c r="BF119" s="190">
        <f>IF(N119="snížená",J119,0)</f>
        <v>4779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84</v>
      </c>
      <c r="BK119" s="190">
        <f>ROUND(I119*H119,2)</f>
        <v>4779</v>
      </c>
      <c r="BL119" s="17" t="s">
        <v>91</v>
      </c>
      <c r="BM119" s="189" t="s">
        <v>258</v>
      </c>
    </row>
    <row r="120" spans="1:65" s="1" customFormat="1" ht="11.25" x14ac:dyDescent="0.2">
      <c r="A120" s="34"/>
      <c r="B120" s="35"/>
      <c r="C120" s="36"/>
      <c r="D120" s="191" t="s">
        <v>160</v>
      </c>
      <c r="E120" s="36"/>
      <c r="F120" s="192" t="s">
        <v>904</v>
      </c>
      <c r="G120" s="36"/>
      <c r="H120" s="36"/>
      <c r="I120" s="193"/>
      <c r="J120" s="36"/>
      <c r="K120" s="36"/>
      <c r="L120" s="39"/>
      <c r="M120" s="194"/>
      <c r="N120" s="19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160</v>
      </c>
      <c r="AU120" s="17" t="s">
        <v>77</v>
      </c>
    </row>
    <row r="121" spans="1:65" s="1" customFormat="1" ht="16.5" customHeight="1" x14ac:dyDescent="0.2">
      <c r="A121" s="34"/>
      <c r="B121" s="35"/>
      <c r="C121" s="178" t="s">
        <v>203</v>
      </c>
      <c r="D121" s="178" t="s">
        <v>154</v>
      </c>
      <c r="E121" s="179" t="s">
        <v>905</v>
      </c>
      <c r="F121" s="180" t="s">
        <v>906</v>
      </c>
      <c r="G121" s="181" t="s">
        <v>281</v>
      </c>
      <c r="H121" s="182">
        <v>68</v>
      </c>
      <c r="I121" s="183">
        <v>159.30000000000001</v>
      </c>
      <c r="J121" s="184">
        <f>ROUND(I121*H121,2)</f>
        <v>10832.4</v>
      </c>
      <c r="K121" s="180" t="s">
        <v>19</v>
      </c>
      <c r="L121" s="39"/>
      <c r="M121" s="185" t="s">
        <v>19</v>
      </c>
      <c r="N121" s="186" t="s">
        <v>45</v>
      </c>
      <c r="O121" s="64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91</v>
      </c>
      <c r="AT121" s="189" t="s">
        <v>154</v>
      </c>
      <c r="AU121" s="189" t="s">
        <v>77</v>
      </c>
      <c r="AY121" s="17" t="s">
        <v>152</v>
      </c>
      <c r="BE121" s="190">
        <f>IF(N121="základní",J121,0)</f>
        <v>0</v>
      </c>
      <c r="BF121" s="190">
        <f>IF(N121="snížená",J121,0)</f>
        <v>10832.4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84</v>
      </c>
      <c r="BK121" s="190">
        <f>ROUND(I121*H121,2)</f>
        <v>10832.4</v>
      </c>
      <c r="BL121" s="17" t="s">
        <v>91</v>
      </c>
      <c r="BM121" s="189" t="s">
        <v>271</v>
      </c>
    </row>
    <row r="122" spans="1:65" s="1" customFormat="1" ht="11.25" x14ac:dyDescent="0.2">
      <c r="A122" s="34"/>
      <c r="B122" s="35"/>
      <c r="C122" s="36"/>
      <c r="D122" s="191" t="s">
        <v>160</v>
      </c>
      <c r="E122" s="36"/>
      <c r="F122" s="192" t="s">
        <v>906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160</v>
      </c>
      <c r="AU122" s="17" t="s">
        <v>77</v>
      </c>
    </row>
    <row r="123" spans="1:65" s="1" customFormat="1" ht="16.5" customHeight="1" x14ac:dyDescent="0.2">
      <c r="A123" s="34"/>
      <c r="B123" s="35"/>
      <c r="C123" s="178" t="s">
        <v>210</v>
      </c>
      <c r="D123" s="178" t="s">
        <v>154</v>
      </c>
      <c r="E123" s="179" t="s">
        <v>1005</v>
      </c>
      <c r="F123" s="180" t="s">
        <v>1006</v>
      </c>
      <c r="G123" s="181" t="s">
        <v>281</v>
      </c>
      <c r="H123" s="182">
        <v>4</v>
      </c>
      <c r="I123" s="183">
        <v>177</v>
      </c>
      <c r="J123" s="184">
        <f>ROUND(I123*H123,2)</f>
        <v>708</v>
      </c>
      <c r="K123" s="180" t="s">
        <v>19</v>
      </c>
      <c r="L123" s="39"/>
      <c r="M123" s="185" t="s">
        <v>19</v>
      </c>
      <c r="N123" s="186" t="s">
        <v>45</v>
      </c>
      <c r="O123" s="64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91</v>
      </c>
      <c r="AT123" s="189" t="s">
        <v>154</v>
      </c>
      <c r="AU123" s="189" t="s">
        <v>77</v>
      </c>
      <c r="AY123" s="17" t="s">
        <v>152</v>
      </c>
      <c r="BE123" s="190">
        <f>IF(N123="základní",J123,0)</f>
        <v>0</v>
      </c>
      <c r="BF123" s="190">
        <f>IF(N123="snížená",J123,0)</f>
        <v>708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708</v>
      </c>
      <c r="BL123" s="17" t="s">
        <v>91</v>
      </c>
      <c r="BM123" s="189" t="s">
        <v>395</v>
      </c>
    </row>
    <row r="124" spans="1:65" s="1" customFormat="1" ht="11.25" x14ac:dyDescent="0.2">
      <c r="A124" s="34"/>
      <c r="B124" s="35"/>
      <c r="C124" s="36"/>
      <c r="D124" s="191" t="s">
        <v>160</v>
      </c>
      <c r="E124" s="36"/>
      <c r="F124" s="192" t="s">
        <v>1006</v>
      </c>
      <c r="G124" s="36"/>
      <c r="H124" s="36"/>
      <c r="I124" s="193"/>
      <c r="J124" s="36"/>
      <c r="K124" s="36"/>
      <c r="L124" s="39"/>
      <c r="M124" s="194"/>
      <c r="N124" s="19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160</v>
      </c>
      <c r="AU124" s="17" t="s">
        <v>77</v>
      </c>
    </row>
    <row r="125" spans="1:65" s="1" customFormat="1" ht="16.5" customHeight="1" x14ac:dyDescent="0.2">
      <c r="A125" s="34"/>
      <c r="B125" s="35"/>
      <c r="C125" s="178" t="s">
        <v>216</v>
      </c>
      <c r="D125" s="178" t="s">
        <v>154</v>
      </c>
      <c r="E125" s="179" t="s">
        <v>907</v>
      </c>
      <c r="F125" s="180" t="s">
        <v>908</v>
      </c>
      <c r="G125" s="181" t="s">
        <v>281</v>
      </c>
      <c r="H125" s="182">
        <v>291</v>
      </c>
      <c r="I125" s="183">
        <v>159.30000000000001</v>
      </c>
      <c r="J125" s="184">
        <f>ROUND(I125*H125,2)</f>
        <v>46356.3</v>
      </c>
      <c r="K125" s="180" t="s">
        <v>19</v>
      </c>
      <c r="L125" s="39"/>
      <c r="M125" s="185" t="s">
        <v>19</v>
      </c>
      <c r="N125" s="186" t="s">
        <v>45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91</v>
      </c>
      <c r="AT125" s="189" t="s">
        <v>154</v>
      </c>
      <c r="AU125" s="189" t="s">
        <v>77</v>
      </c>
      <c r="AY125" s="17" t="s">
        <v>152</v>
      </c>
      <c r="BE125" s="190">
        <f>IF(N125="základní",J125,0)</f>
        <v>0</v>
      </c>
      <c r="BF125" s="190">
        <f>IF(N125="snížená",J125,0)</f>
        <v>46356.3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46356.3</v>
      </c>
      <c r="BL125" s="17" t="s">
        <v>91</v>
      </c>
      <c r="BM125" s="189" t="s">
        <v>644</v>
      </c>
    </row>
    <row r="126" spans="1:65" s="1" customFormat="1" ht="11.25" x14ac:dyDescent="0.2">
      <c r="A126" s="34"/>
      <c r="B126" s="35"/>
      <c r="C126" s="36"/>
      <c r="D126" s="191" t="s">
        <v>160</v>
      </c>
      <c r="E126" s="36"/>
      <c r="F126" s="192" t="s">
        <v>908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77</v>
      </c>
    </row>
    <row r="127" spans="1:65" s="1" customFormat="1" ht="16.5" customHeight="1" x14ac:dyDescent="0.2">
      <c r="A127" s="34"/>
      <c r="B127" s="35"/>
      <c r="C127" s="178" t="s">
        <v>222</v>
      </c>
      <c r="D127" s="178" t="s">
        <v>154</v>
      </c>
      <c r="E127" s="179" t="s">
        <v>1007</v>
      </c>
      <c r="F127" s="180" t="s">
        <v>1008</v>
      </c>
      <c r="G127" s="181" t="s">
        <v>281</v>
      </c>
      <c r="H127" s="182">
        <v>46</v>
      </c>
      <c r="I127" s="183">
        <v>1012.44</v>
      </c>
      <c r="J127" s="184">
        <f>ROUND(I127*H127,2)</f>
        <v>46572.24</v>
      </c>
      <c r="K127" s="180" t="s">
        <v>19</v>
      </c>
      <c r="L127" s="39"/>
      <c r="M127" s="185" t="s">
        <v>19</v>
      </c>
      <c r="N127" s="186" t="s">
        <v>45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91</v>
      </c>
      <c r="AT127" s="189" t="s">
        <v>154</v>
      </c>
      <c r="AU127" s="189" t="s">
        <v>77</v>
      </c>
      <c r="AY127" s="17" t="s">
        <v>152</v>
      </c>
      <c r="BE127" s="190">
        <f>IF(N127="základní",J127,0)</f>
        <v>0</v>
      </c>
      <c r="BF127" s="190">
        <f>IF(N127="snížená",J127,0)</f>
        <v>46572.24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46572.24</v>
      </c>
      <c r="BL127" s="17" t="s">
        <v>91</v>
      </c>
      <c r="BM127" s="189" t="s">
        <v>401</v>
      </c>
    </row>
    <row r="128" spans="1:65" s="1" customFormat="1" ht="11.25" x14ac:dyDescent="0.2">
      <c r="A128" s="34"/>
      <c r="B128" s="35"/>
      <c r="C128" s="36"/>
      <c r="D128" s="191" t="s">
        <v>160</v>
      </c>
      <c r="E128" s="36"/>
      <c r="F128" s="192" t="s">
        <v>1008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77</v>
      </c>
    </row>
    <row r="129" spans="1:65" s="1" customFormat="1" ht="16.5" customHeight="1" x14ac:dyDescent="0.2">
      <c r="A129" s="34"/>
      <c r="B129" s="35"/>
      <c r="C129" s="178" t="s">
        <v>228</v>
      </c>
      <c r="D129" s="178" t="s">
        <v>154</v>
      </c>
      <c r="E129" s="179" t="s">
        <v>1009</v>
      </c>
      <c r="F129" s="180" t="s">
        <v>1010</v>
      </c>
      <c r="G129" s="181" t="s">
        <v>281</v>
      </c>
      <c r="H129" s="182">
        <v>30</v>
      </c>
      <c r="I129" s="183">
        <v>1817.2</v>
      </c>
      <c r="J129" s="184">
        <f>ROUND(I129*H129,2)</f>
        <v>54516</v>
      </c>
      <c r="K129" s="180" t="s">
        <v>19</v>
      </c>
      <c r="L129" s="39"/>
      <c r="M129" s="185" t="s">
        <v>19</v>
      </c>
      <c r="N129" s="186" t="s">
        <v>45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91</v>
      </c>
      <c r="AT129" s="189" t="s">
        <v>154</v>
      </c>
      <c r="AU129" s="189" t="s">
        <v>77</v>
      </c>
      <c r="AY129" s="17" t="s">
        <v>152</v>
      </c>
      <c r="BE129" s="190">
        <f>IF(N129="základní",J129,0)</f>
        <v>0</v>
      </c>
      <c r="BF129" s="190">
        <f>IF(N129="snížená",J129,0)</f>
        <v>54516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54516</v>
      </c>
      <c r="BL129" s="17" t="s">
        <v>91</v>
      </c>
      <c r="BM129" s="189" t="s">
        <v>414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1010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77</v>
      </c>
    </row>
    <row r="131" spans="1:65" s="1" customFormat="1" ht="16.5" customHeight="1" x14ac:dyDescent="0.2">
      <c r="A131" s="34"/>
      <c r="B131" s="35"/>
      <c r="C131" s="178" t="s">
        <v>8</v>
      </c>
      <c r="D131" s="178" t="s">
        <v>154</v>
      </c>
      <c r="E131" s="179" t="s">
        <v>911</v>
      </c>
      <c r="F131" s="180" t="s">
        <v>912</v>
      </c>
      <c r="G131" s="181" t="s">
        <v>281</v>
      </c>
      <c r="H131" s="182">
        <v>30</v>
      </c>
      <c r="I131" s="183">
        <v>1475</v>
      </c>
      <c r="J131" s="184">
        <f>ROUND(I131*H131,2)</f>
        <v>44250</v>
      </c>
      <c r="K131" s="180" t="s">
        <v>19</v>
      </c>
      <c r="L131" s="39"/>
      <c r="M131" s="185" t="s">
        <v>19</v>
      </c>
      <c r="N131" s="186" t="s">
        <v>45</v>
      </c>
      <c r="O131" s="64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91</v>
      </c>
      <c r="AT131" s="189" t="s">
        <v>154</v>
      </c>
      <c r="AU131" s="189" t="s">
        <v>77</v>
      </c>
      <c r="AY131" s="17" t="s">
        <v>152</v>
      </c>
      <c r="BE131" s="190">
        <f>IF(N131="základní",J131,0)</f>
        <v>0</v>
      </c>
      <c r="BF131" s="190">
        <f>IF(N131="snížená",J131,0)</f>
        <v>44250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44250</v>
      </c>
      <c r="BL131" s="17" t="s">
        <v>91</v>
      </c>
      <c r="BM131" s="189" t="s">
        <v>425</v>
      </c>
    </row>
    <row r="132" spans="1:65" s="1" customFormat="1" ht="11.25" x14ac:dyDescent="0.2">
      <c r="A132" s="34"/>
      <c r="B132" s="35"/>
      <c r="C132" s="36"/>
      <c r="D132" s="191" t="s">
        <v>160</v>
      </c>
      <c r="E132" s="36"/>
      <c r="F132" s="192" t="s">
        <v>912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77</v>
      </c>
    </row>
    <row r="133" spans="1:65" s="1" customFormat="1" ht="16.5" customHeight="1" x14ac:dyDescent="0.2">
      <c r="A133" s="34"/>
      <c r="B133" s="35"/>
      <c r="C133" s="178" t="s">
        <v>241</v>
      </c>
      <c r="D133" s="178" t="s">
        <v>154</v>
      </c>
      <c r="E133" s="179" t="s">
        <v>1011</v>
      </c>
      <c r="F133" s="180" t="s">
        <v>1012</v>
      </c>
      <c r="G133" s="181" t="s">
        <v>281</v>
      </c>
      <c r="H133" s="182">
        <v>46</v>
      </c>
      <c r="I133" s="183">
        <v>658.44</v>
      </c>
      <c r="J133" s="184">
        <f>ROUND(I133*H133,2)</f>
        <v>30288.240000000002</v>
      </c>
      <c r="K133" s="180" t="s">
        <v>19</v>
      </c>
      <c r="L133" s="39"/>
      <c r="M133" s="185" t="s">
        <v>19</v>
      </c>
      <c r="N133" s="186" t="s">
        <v>45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91</v>
      </c>
      <c r="AT133" s="189" t="s">
        <v>154</v>
      </c>
      <c r="AU133" s="189" t="s">
        <v>77</v>
      </c>
      <c r="AY133" s="17" t="s">
        <v>152</v>
      </c>
      <c r="BE133" s="190">
        <f>IF(N133="základní",J133,0)</f>
        <v>0</v>
      </c>
      <c r="BF133" s="190">
        <f>IF(N133="snížená",J133,0)</f>
        <v>30288.240000000002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30288.240000000002</v>
      </c>
      <c r="BL133" s="17" t="s">
        <v>91</v>
      </c>
      <c r="BM133" s="189" t="s">
        <v>262</v>
      </c>
    </row>
    <row r="134" spans="1:65" s="1" customFormat="1" ht="11.25" x14ac:dyDescent="0.2">
      <c r="A134" s="34"/>
      <c r="B134" s="35"/>
      <c r="C134" s="36"/>
      <c r="D134" s="191" t="s">
        <v>160</v>
      </c>
      <c r="E134" s="36"/>
      <c r="F134" s="192" t="s">
        <v>1012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77</v>
      </c>
    </row>
    <row r="135" spans="1:65" s="1" customFormat="1" ht="16.5" customHeight="1" x14ac:dyDescent="0.2">
      <c r="A135" s="34"/>
      <c r="B135" s="35"/>
      <c r="C135" s="178" t="s">
        <v>251</v>
      </c>
      <c r="D135" s="178" t="s">
        <v>154</v>
      </c>
      <c r="E135" s="179" t="s">
        <v>913</v>
      </c>
      <c r="F135" s="180" t="s">
        <v>914</v>
      </c>
      <c r="G135" s="181" t="s">
        <v>281</v>
      </c>
      <c r="H135" s="182">
        <v>36</v>
      </c>
      <c r="I135" s="183">
        <v>767</v>
      </c>
      <c r="J135" s="184">
        <f>ROUND(I135*H135,2)</f>
        <v>27612</v>
      </c>
      <c r="K135" s="180" t="s">
        <v>19</v>
      </c>
      <c r="L135" s="39"/>
      <c r="M135" s="185" t="s">
        <v>19</v>
      </c>
      <c r="N135" s="186" t="s">
        <v>45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91</v>
      </c>
      <c r="AT135" s="189" t="s">
        <v>154</v>
      </c>
      <c r="AU135" s="189" t="s">
        <v>77</v>
      </c>
      <c r="AY135" s="17" t="s">
        <v>152</v>
      </c>
      <c r="BE135" s="190">
        <f>IF(N135="základní",J135,0)</f>
        <v>0</v>
      </c>
      <c r="BF135" s="190">
        <f>IF(N135="snížená",J135,0)</f>
        <v>27612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27612</v>
      </c>
      <c r="BL135" s="17" t="s">
        <v>91</v>
      </c>
      <c r="BM135" s="189" t="s">
        <v>451</v>
      </c>
    </row>
    <row r="136" spans="1:65" s="1" customFormat="1" ht="11.25" x14ac:dyDescent="0.2">
      <c r="A136" s="34"/>
      <c r="B136" s="35"/>
      <c r="C136" s="36"/>
      <c r="D136" s="191" t="s">
        <v>160</v>
      </c>
      <c r="E136" s="36"/>
      <c r="F136" s="192" t="s">
        <v>914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77</v>
      </c>
    </row>
    <row r="137" spans="1:65" s="1" customFormat="1" ht="16.5" customHeight="1" x14ac:dyDescent="0.2">
      <c r="A137" s="34"/>
      <c r="B137" s="35"/>
      <c r="C137" s="178" t="s">
        <v>258</v>
      </c>
      <c r="D137" s="178" t="s">
        <v>154</v>
      </c>
      <c r="E137" s="179" t="s">
        <v>1013</v>
      </c>
      <c r="F137" s="180" t="s">
        <v>1014</v>
      </c>
      <c r="G137" s="181" t="s">
        <v>281</v>
      </c>
      <c r="H137" s="182">
        <v>18</v>
      </c>
      <c r="I137" s="183">
        <v>1475</v>
      </c>
      <c r="J137" s="184">
        <f>ROUND(I137*H137,2)</f>
        <v>26550</v>
      </c>
      <c r="K137" s="180" t="s">
        <v>19</v>
      </c>
      <c r="L137" s="39"/>
      <c r="M137" s="185" t="s">
        <v>19</v>
      </c>
      <c r="N137" s="186" t="s">
        <v>45</v>
      </c>
      <c r="O137" s="64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91</v>
      </c>
      <c r="AT137" s="189" t="s">
        <v>154</v>
      </c>
      <c r="AU137" s="189" t="s">
        <v>77</v>
      </c>
      <c r="AY137" s="17" t="s">
        <v>152</v>
      </c>
      <c r="BE137" s="190">
        <f>IF(N137="základní",J137,0)</f>
        <v>0</v>
      </c>
      <c r="BF137" s="190">
        <f>IF(N137="snížená",J137,0)</f>
        <v>26550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26550</v>
      </c>
      <c r="BL137" s="17" t="s">
        <v>91</v>
      </c>
      <c r="BM137" s="189" t="s">
        <v>456</v>
      </c>
    </row>
    <row r="138" spans="1:65" s="1" customFormat="1" ht="11.25" x14ac:dyDescent="0.2">
      <c r="A138" s="34"/>
      <c r="B138" s="35"/>
      <c r="C138" s="36"/>
      <c r="D138" s="191" t="s">
        <v>160</v>
      </c>
      <c r="E138" s="36"/>
      <c r="F138" s="192" t="s">
        <v>1014</v>
      </c>
      <c r="G138" s="36"/>
      <c r="H138" s="36"/>
      <c r="I138" s="193"/>
      <c r="J138" s="36"/>
      <c r="K138" s="36"/>
      <c r="L138" s="39"/>
      <c r="M138" s="194"/>
      <c r="N138" s="19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160</v>
      </c>
      <c r="AU138" s="17" t="s">
        <v>77</v>
      </c>
    </row>
    <row r="139" spans="1:65" s="1" customFormat="1" ht="16.5" customHeight="1" x14ac:dyDescent="0.2">
      <c r="A139" s="34"/>
      <c r="B139" s="35"/>
      <c r="C139" s="178" t="s">
        <v>789</v>
      </c>
      <c r="D139" s="178" t="s">
        <v>154</v>
      </c>
      <c r="E139" s="179" t="s">
        <v>884</v>
      </c>
      <c r="F139" s="180" t="s">
        <v>885</v>
      </c>
      <c r="G139" s="181" t="s">
        <v>742</v>
      </c>
      <c r="H139" s="182">
        <v>260</v>
      </c>
      <c r="I139" s="183">
        <v>123.9</v>
      </c>
      <c r="J139" s="184">
        <f>ROUND(I139*H139,2)</f>
        <v>32214</v>
      </c>
      <c r="K139" s="180" t="s">
        <v>19</v>
      </c>
      <c r="L139" s="39"/>
      <c r="M139" s="185" t="s">
        <v>19</v>
      </c>
      <c r="N139" s="186" t="s">
        <v>45</v>
      </c>
      <c r="O139" s="64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91</v>
      </c>
      <c r="AT139" s="189" t="s">
        <v>154</v>
      </c>
      <c r="AU139" s="189" t="s">
        <v>77</v>
      </c>
      <c r="AY139" s="17" t="s">
        <v>152</v>
      </c>
      <c r="BE139" s="190">
        <f>IF(N139="základní",J139,0)</f>
        <v>0</v>
      </c>
      <c r="BF139" s="190">
        <f>IF(N139="snížená",J139,0)</f>
        <v>32214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32214</v>
      </c>
      <c r="BL139" s="17" t="s">
        <v>91</v>
      </c>
      <c r="BM139" s="189" t="s">
        <v>1123</v>
      </c>
    </row>
    <row r="140" spans="1:65" s="1" customFormat="1" ht="11.25" x14ac:dyDescent="0.2">
      <c r="A140" s="34"/>
      <c r="B140" s="35"/>
      <c r="C140" s="36"/>
      <c r="D140" s="191" t="s">
        <v>160</v>
      </c>
      <c r="E140" s="36"/>
      <c r="F140" s="192" t="s">
        <v>885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77</v>
      </c>
    </row>
    <row r="141" spans="1:65" s="1" customFormat="1" ht="16.5" customHeight="1" x14ac:dyDescent="0.2">
      <c r="A141" s="34"/>
      <c r="B141" s="35"/>
      <c r="C141" s="178" t="s">
        <v>1016</v>
      </c>
      <c r="D141" s="178" t="s">
        <v>154</v>
      </c>
      <c r="E141" s="179" t="s">
        <v>886</v>
      </c>
      <c r="F141" s="180" t="s">
        <v>1017</v>
      </c>
      <c r="G141" s="181" t="s">
        <v>742</v>
      </c>
      <c r="H141" s="182">
        <v>1100</v>
      </c>
      <c r="I141" s="183">
        <v>14.16</v>
      </c>
      <c r="J141" s="184">
        <f>ROUND(I141*H141,2)</f>
        <v>15576</v>
      </c>
      <c r="K141" s="180" t="s">
        <v>19</v>
      </c>
      <c r="L141" s="39"/>
      <c r="M141" s="185" t="s">
        <v>19</v>
      </c>
      <c r="N141" s="186" t="s">
        <v>45</v>
      </c>
      <c r="O141" s="64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91</v>
      </c>
      <c r="AT141" s="189" t="s">
        <v>154</v>
      </c>
      <c r="AU141" s="189" t="s">
        <v>77</v>
      </c>
      <c r="AY141" s="17" t="s">
        <v>152</v>
      </c>
      <c r="BE141" s="190">
        <f>IF(N141="základní",J141,0)</f>
        <v>0</v>
      </c>
      <c r="BF141" s="190">
        <f>IF(N141="snížená",J141,0)</f>
        <v>15576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15576</v>
      </c>
      <c r="BL141" s="17" t="s">
        <v>91</v>
      </c>
      <c r="BM141" s="189" t="s">
        <v>1124</v>
      </c>
    </row>
    <row r="142" spans="1:65" s="1" customFormat="1" ht="11.25" x14ac:dyDescent="0.2">
      <c r="A142" s="34"/>
      <c r="B142" s="35"/>
      <c r="C142" s="36"/>
      <c r="D142" s="191" t="s">
        <v>160</v>
      </c>
      <c r="E142" s="36"/>
      <c r="F142" s="192" t="s">
        <v>1017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77</v>
      </c>
    </row>
    <row r="143" spans="1:65" s="1" customFormat="1" ht="16.5" customHeight="1" x14ac:dyDescent="0.2">
      <c r="A143" s="34"/>
      <c r="B143" s="35"/>
      <c r="C143" s="178" t="s">
        <v>790</v>
      </c>
      <c r="D143" s="178" t="s">
        <v>154</v>
      </c>
      <c r="E143" s="179" t="s">
        <v>888</v>
      </c>
      <c r="F143" s="180" t="s">
        <v>1004</v>
      </c>
      <c r="G143" s="181" t="s">
        <v>281</v>
      </c>
      <c r="H143" s="182">
        <v>22</v>
      </c>
      <c r="I143" s="183">
        <v>21.24</v>
      </c>
      <c r="J143" s="184">
        <f>ROUND(I143*H143,2)</f>
        <v>467.28</v>
      </c>
      <c r="K143" s="180" t="s">
        <v>19</v>
      </c>
      <c r="L143" s="39"/>
      <c r="M143" s="185" t="s">
        <v>19</v>
      </c>
      <c r="N143" s="186" t="s">
        <v>45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91</v>
      </c>
      <c r="AT143" s="189" t="s">
        <v>154</v>
      </c>
      <c r="AU143" s="189" t="s">
        <v>77</v>
      </c>
      <c r="AY143" s="17" t="s">
        <v>152</v>
      </c>
      <c r="BE143" s="190">
        <f>IF(N143="základní",J143,0)</f>
        <v>0</v>
      </c>
      <c r="BF143" s="190">
        <f>IF(N143="snížená",J143,0)</f>
        <v>467.28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467.28</v>
      </c>
      <c r="BL143" s="17" t="s">
        <v>91</v>
      </c>
      <c r="BM143" s="189" t="s">
        <v>1125</v>
      </c>
    </row>
    <row r="144" spans="1:65" s="1" customFormat="1" ht="11.25" x14ac:dyDescent="0.2">
      <c r="A144" s="34"/>
      <c r="B144" s="35"/>
      <c r="C144" s="36"/>
      <c r="D144" s="191" t="s">
        <v>160</v>
      </c>
      <c r="E144" s="36"/>
      <c r="F144" s="192" t="s">
        <v>1004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77</v>
      </c>
    </row>
    <row r="145" spans="1:65" s="1" customFormat="1" ht="16.5" customHeight="1" x14ac:dyDescent="0.2">
      <c r="A145" s="34"/>
      <c r="B145" s="35"/>
      <c r="C145" s="178" t="s">
        <v>1020</v>
      </c>
      <c r="D145" s="178" t="s">
        <v>154</v>
      </c>
      <c r="E145" s="179" t="s">
        <v>1126</v>
      </c>
      <c r="F145" s="180" t="s">
        <v>1022</v>
      </c>
      <c r="G145" s="181" t="s">
        <v>281</v>
      </c>
      <c r="H145" s="182">
        <v>22</v>
      </c>
      <c r="I145" s="183">
        <v>289.10000000000002</v>
      </c>
      <c r="J145" s="184">
        <f>ROUND(I145*H145,2)</f>
        <v>6360.2</v>
      </c>
      <c r="K145" s="180" t="s">
        <v>19</v>
      </c>
      <c r="L145" s="39"/>
      <c r="M145" s="185" t="s">
        <v>19</v>
      </c>
      <c r="N145" s="186" t="s">
        <v>45</v>
      </c>
      <c r="O145" s="64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91</v>
      </c>
      <c r="AT145" s="189" t="s">
        <v>154</v>
      </c>
      <c r="AU145" s="189" t="s">
        <v>77</v>
      </c>
      <c r="AY145" s="17" t="s">
        <v>152</v>
      </c>
      <c r="BE145" s="190">
        <f>IF(N145="základní",J145,0)</f>
        <v>0</v>
      </c>
      <c r="BF145" s="190">
        <f>IF(N145="snížená",J145,0)</f>
        <v>6360.2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84</v>
      </c>
      <c r="BK145" s="190">
        <f>ROUND(I145*H145,2)</f>
        <v>6360.2</v>
      </c>
      <c r="BL145" s="17" t="s">
        <v>91</v>
      </c>
      <c r="BM145" s="189" t="s">
        <v>1127</v>
      </c>
    </row>
    <row r="146" spans="1:65" s="1" customFormat="1" ht="11.25" x14ac:dyDescent="0.2">
      <c r="A146" s="34"/>
      <c r="B146" s="35"/>
      <c r="C146" s="36"/>
      <c r="D146" s="191" t="s">
        <v>160</v>
      </c>
      <c r="E146" s="36"/>
      <c r="F146" s="192" t="s">
        <v>1022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77</v>
      </c>
    </row>
    <row r="147" spans="1:65" s="1" customFormat="1" ht="16.5" customHeight="1" x14ac:dyDescent="0.2">
      <c r="A147" s="34"/>
      <c r="B147" s="35"/>
      <c r="C147" s="178" t="s">
        <v>792</v>
      </c>
      <c r="D147" s="178" t="s">
        <v>154</v>
      </c>
      <c r="E147" s="179" t="s">
        <v>1128</v>
      </c>
      <c r="F147" s="180" t="s">
        <v>1025</v>
      </c>
      <c r="G147" s="181" t="s">
        <v>281</v>
      </c>
      <c r="H147" s="182">
        <v>1</v>
      </c>
      <c r="I147" s="183">
        <v>5415.02</v>
      </c>
      <c r="J147" s="184">
        <f>ROUND(I147*H147,2)</f>
        <v>5415.02</v>
      </c>
      <c r="K147" s="180" t="s">
        <v>19</v>
      </c>
      <c r="L147" s="39"/>
      <c r="M147" s="185" t="s">
        <v>19</v>
      </c>
      <c r="N147" s="186" t="s">
        <v>45</v>
      </c>
      <c r="O147" s="64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91</v>
      </c>
      <c r="AT147" s="189" t="s">
        <v>154</v>
      </c>
      <c r="AU147" s="189" t="s">
        <v>77</v>
      </c>
      <c r="AY147" s="17" t="s">
        <v>152</v>
      </c>
      <c r="BE147" s="190">
        <f>IF(N147="základní",J147,0)</f>
        <v>0</v>
      </c>
      <c r="BF147" s="190">
        <f>IF(N147="snížená",J147,0)</f>
        <v>5415.02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5415.02</v>
      </c>
      <c r="BL147" s="17" t="s">
        <v>91</v>
      </c>
      <c r="BM147" s="189" t="s">
        <v>1129</v>
      </c>
    </row>
    <row r="148" spans="1:65" s="1" customFormat="1" ht="11.25" x14ac:dyDescent="0.2">
      <c r="A148" s="34"/>
      <c r="B148" s="35"/>
      <c r="C148" s="36"/>
      <c r="D148" s="191" t="s">
        <v>160</v>
      </c>
      <c r="E148" s="36"/>
      <c r="F148" s="192" t="s">
        <v>1025</v>
      </c>
      <c r="G148" s="36"/>
      <c r="H148" s="36"/>
      <c r="I148" s="193"/>
      <c r="J148" s="36"/>
      <c r="K148" s="36"/>
      <c r="L148" s="39"/>
      <c r="M148" s="194"/>
      <c r="N148" s="19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77</v>
      </c>
    </row>
    <row r="149" spans="1:65" s="1" customFormat="1" ht="16.5" customHeight="1" x14ac:dyDescent="0.2">
      <c r="A149" s="34"/>
      <c r="B149" s="35"/>
      <c r="C149" s="178" t="s">
        <v>1027</v>
      </c>
      <c r="D149" s="178" t="s">
        <v>154</v>
      </c>
      <c r="E149" s="179" t="s">
        <v>1130</v>
      </c>
      <c r="F149" s="180" t="s">
        <v>1029</v>
      </c>
      <c r="G149" s="181" t="s">
        <v>281</v>
      </c>
      <c r="H149" s="182">
        <v>1</v>
      </c>
      <c r="I149" s="183">
        <v>4707.0200000000004</v>
      </c>
      <c r="J149" s="184">
        <f>ROUND(I149*H149,2)</f>
        <v>4707.0200000000004</v>
      </c>
      <c r="K149" s="180" t="s">
        <v>19</v>
      </c>
      <c r="L149" s="39"/>
      <c r="M149" s="185" t="s">
        <v>19</v>
      </c>
      <c r="N149" s="186" t="s">
        <v>45</v>
      </c>
      <c r="O149" s="64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91</v>
      </c>
      <c r="AT149" s="189" t="s">
        <v>154</v>
      </c>
      <c r="AU149" s="189" t="s">
        <v>77</v>
      </c>
      <c r="AY149" s="17" t="s">
        <v>152</v>
      </c>
      <c r="BE149" s="190">
        <f>IF(N149="základní",J149,0)</f>
        <v>0</v>
      </c>
      <c r="BF149" s="190">
        <f>IF(N149="snížená",J149,0)</f>
        <v>4707.0200000000004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84</v>
      </c>
      <c r="BK149" s="190">
        <f>ROUND(I149*H149,2)</f>
        <v>4707.0200000000004</v>
      </c>
      <c r="BL149" s="17" t="s">
        <v>91</v>
      </c>
      <c r="BM149" s="189" t="s">
        <v>1131</v>
      </c>
    </row>
    <row r="150" spans="1:65" s="1" customFormat="1" ht="11.25" x14ac:dyDescent="0.2">
      <c r="A150" s="34"/>
      <c r="B150" s="35"/>
      <c r="C150" s="36"/>
      <c r="D150" s="191" t="s">
        <v>160</v>
      </c>
      <c r="E150" s="36"/>
      <c r="F150" s="192" t="s">
        <v>1029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77</v>
      </c>
    </row>
    <row r="151" spans="1:65" s="1" customFormat="1" ht="16.5" customHeight="1" x14ac:dyDescent="0.2">
      <c r="A151" s="34"/>
      <c r="B151" s="35"/>
      <c r="C151" s="178" t="s">
        <v>793</v>
      </c>
      <c r="D151" s="178" t="s">
        <v>154</v>
      </c>
      <c r="E151" s="179" t="s">
        <v>899</v>
      </c>
      <c r="F151" s="180" t="s">
        <v>1031</v>
      </c>
      <c r="G151" s="181" t="s">
        <v>281</v>
      </c>
      <c r="H151" s="182">
        <v>3</v>
      </c>
      <c r="I151" s="183">
        <v>1239</v>
      </c>
      <c r="J151" s="184">
        <f>ROUND(I151*H151,2)</f>
        <v>3717</v>
      </c>
      <c r="K151" s="180" t="s">
        <v>19</v>
      </c>
      <c r="L151" s="39"/>
      <c r="M151" s="185" t="s">
        <v>19</v>
      </c>
      <c r="N151" s="186" t="s">
        <v>45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91</v>
      </c>
      <c r="AT151" s="189" t="s">
        <v>154</v>
      </c>
      <c r="AU151" s="189" t="s">
        <v>77</v>
      </c>
      <c r="AY151" s="17" t="s">
        <v>152</v>
      </c>
      <c r="BE151" s="190">
        <f>IF(N151="základní",J151,0)</f>
        <v>0</v>
      </c>
      <c r="BF151" s="190">
        <f>IF(N151="snížená",J151,0)</f>
        <v>3717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3717</v>
      </c>
      <c r="BL151" s="17" t="s">
        <v>91</v>
      </c>
      <c r="BM151" s="189" t="s">
        <v>1132</v>
      </c>
    </row>
    <row r="152" spans="1:65" s="1" customFormat="1" ht="11.25" x14ac:dyDescent="0.2">
      <c r="A152" s="34"/>
      <c r="B152" s="35"/>
      <c r="C152" s="36"/>
      <c r="D152" s="191" t="s">
        <v>160</v>
      </c>
      <c r="E152" s="36"/>
      <c r="F152" s="192" t="s">
        <v>1031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77</v>
      </c>
    </row>
    <row r="153" spans="1:65" s="11" customFormat="1" ht="25.9" customHeight="1" x14ac:dyDescent="0.2">
      <c r="B153" s="162"/>
      <c r="C153" s="163"/>
      <c r="D153" s="164" t="s">
        <v>72</v>
      </c>
      <c r="E153" s="165" t="s">
        <v>915</v>
      </c>
      <c r="F153" s="165" t="s">
        <v>916</v>
      </c>
      <c r="G153" s="163"/>
      <c r="H153" s="163"/>
      <c r="I153" s="166"/>
      <c r="J153" s="167">
        <f>BK153</f>
        <v>0</v>
      </c>
      <c r="K153" s="163"/>
      <c r="L153" s="168"/>
      <c r="M153" s="169"/>
      <c r="N153" s="170"/>
      <c r="O153" s="170"/>
      <c r="P153" s="171">
        <v>0</v>
      </c>
      <c r="Q153" s="170"/>
      <c r="R153" s="171">
        <v>0</v>
      </c>
      <c r="S153" s="170"/>
      <c r="T153" s="172">
        <v>0</v>
      </c>
      <c r="AR153" s="173" t="s">
        <v>77</v>
      </c>
      <c r="AT153" s="174" t="s">
        <v>72</v>
      </c>
      <c r="AU153" s="174" t="s">
        <v>73</v>
      </c>
      <c r="AY153" s="173" t="s">
        <v>152</v>
      </c>
      <c r="BK153" s="175">
        <v>0</v>
      </c>
    </row>
    <row r="154" spans="1:65" s="11" customFormat="1" ht="25.9" customHeight="1" x14ac:dyDescent="0.2">
      <c r="B154" s="162"/>
      <c r="C154" s="163"/>
      <c r="D154" s="164" t="s">
        <v>72</v>
      </c>
      <c r="E154" s="165" t="s">
        <v>929</v>
      </c>
      <c r="F154" s="165" t="s">
        <v>1033</v>
      </c>
      <c r="G154" s="163"/>
      <c r="H154" s="163"/>
      <c r="I154" s="166"/>
      <c r="J154" s="167">
        <f>BK154</f>
        <v>45717.919999999998</v>
      </c>
      <c r="K154" s="163"/>
      <c r="L154" s="168"/>
      <c r="M154" s="169"/>
      <c r="N154" s="170"/>
      <c r="O154" s="170"/>
      <c r="P154" s="171">
        <f>SUM(P155:P168)</f>
        <v>0</v>
      </c>
      <c r="Q154" s="170"/>
      <c r="R154" s="171">
        <f>SUM(R155:R168)</f>
        <v>0</v>
      </c>
      <c r="S154" s="170"/>
      <c r="T154" s="172">
        <f>SUM(T155:T168)</f>
        <v>0</v>
      </c>
      <c r="AR154" s="173" t="s">
        <v>77</v>
      </c>
      <c r="AT154" s="174" t="s">
        <v>72</v>
      </c>
      <c r="AU154" s="174" t="s">
        <v>73</v>
      </c>
      <c r="AY154" s="173" t="s">
        <v>152</v>
      </c>
      <c r="BK154" s="175">
        <f>SUM(BK155:BK168)</f>
        <v>45717.919999999998</v>
      </c>
    </row>
    <row r="155" spans="1:65" s="1" customFormat="1" ht="16.5" customHeight="1" x14ac:dyDescent="0.2">
      <c r="A155" s="34"/>
      <c r="B155" s="35"/>
      <c r="C155" s="178" t="s">
        <v>265</v>
      </c>
      <c r="D155" s="178" t="s">
        <v>154</v>
      </c>
      <c r="E155" s="179" t="s">
        <v>1034</v>
      </c>
      <c r="F155" s="180" t="s">
        <v>1035</v>
      </c>
      <c r="G155" s="181" t="s">
        <v>281</v>
      </c>
      <c r="H155" s="182">
        <v>1</v>
      </c>
      <c r="I155" s="183">
        <v>7080</v>
      </c>
      <c r="J155" s="184">
        <f>ROUND(I155*H155,2)</f>
        <v>7080</v>
      </c>
      <c r="K155" s="180" t="s">
        <v>19</v>
      </c>
      <c r="L155" s="39"/>
      <c r="M155" s="185" t="s">
        <v>19</v>
      </c>
      <c r="N155" s="186" t="s">
        <v>45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91</v>
      </c>
      <c r="AT155" s="189" t="s">
        <v>154</v>
      </c>
      <c r="AU155" s="189" t="s">
        <v>77</v>
      </c>
      <c r="AY155" s="17" t="s">
        <v>152</v>
      </c>
      <c r="BE155" s="190">
        <f>IF(N155="základní",J155,0)</f>
        <v>0</v>
      </c>
      <c r="BF155" s="190">
        <f>IF(N155="snížená",J155,0)</f>
        <v>7080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7080</v>
      </c>
      <c r="BL155" s="17" t="s">
        <v>91</v>
      </c>
      <c r="BM155" s="189" t="s">
        <v>759</v>
      </c>
    </row>
    <row r="156" spans="1:65" s="1" customFormat="1" ht="11.25" x14ac:dyDescent="0.2">
      <c r="A156" s="34"/>
      <c r="B156" s="35"/>
      <c r="C156" s="36"/>
      <c r="D156" s="191" t="s">
        <v>160</v>
      </c>
      <c r="E156" s="36"/>
      <c r="F156" s="192" t="s">
        <v>1035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77</v>
      </c>
    </row>
    <row r="157" spans="1:65" s="1" customFormat="1" ht="16.5" customHeight="1" x14ac:dyDescent="0.2">
      <c r="A157" s="34"/>
      <c r="B157" s="35"/>
      <c r="C157" s="178" t="s">
        <v>271</v>
      </c>
      <c r="D157" s="178" t="s">
        <v>154</v>
      </c>
      <c r="E157" s="179" t="s">
        <v>919</v>
      </c>
      <c r="F157" s="180" t="s">
        <v>920</v>
      </c>
      <c r="G157" s="181" t="s">
        <v>281</v>
      </c>
      <c r="H157" s="182">
        <v>1</v>
      </c>
      <c r="I157" s="183">
        <v>637.20000000000005</v>
      </c>
      <c r="J157" s="184">
        <f>ROUND(I157*H157,2)</f>
        <v>637.20000000000005</v>
      </c>
      <c r="K157" s="180" t="s">
        <v>19</v>
      </c>
      <c r="L157" s="39"/>
      <c r="M157" s="185" t="s">
        <v>19</v>
      </c>
      <c r="N157" s="186" t="s">
        <v>45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91</v>
      </c>
      <c r="AT157" s="189" t="s">
        <v>154</v>
      </c>
      <c r="AU157" s="189" t="s">
        <v>77</v>
      </c>
      <c r="AY157" s="17" t="s">
        <v>152</v>
      </c>
      <c r="BE157" s="190">
        <f>IF(N157="základní",J157,0)</f>
        <v>0</v>
      </c>
      <c r="BF157" s="190">
        <f>IF(N157="snížená",J157,0)</f>
        <v>637.20000000000005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84</v>
      </c>
      <c r="BK157" s="190">
        <f>ROUND(I157*H157,2)</f>
        <v>637.20000000000005</v>
      </c>
      <c r="BL157" s="17" t="s">
        <v>91</v>
      </c>
      <c r="BM157" s="189" t="s">
        <v>783</v>
      </c>
    </row>
    <row r="158" spans="1:65" s="1" customFormat="1" ht="11.25" x14ac:dyDescent="0.2">
      <c r="A158" s="34"/>
      <c r="B158" s="35"/>
      <c r="C158" s="36"/>
      <c r="D158" s="191" t="s">
        <v>160</v>
      </c>
      <c r="E158" s="36"/>
      <c r="F158" s="192" t="s">
        <v>920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160</v>
      </c>
      <c r="AU158" s="17" t="s">
        <v>77</v>
      </c>
    </row>
    <row r="159" spans="1:65" s="1" customFormat="1" ht="16.5" customHeight="1" x14ac:dyDescent="0.2">
      <c r="A159" s="34"/>
      <c r="B159" s="35"/>
      <c r="C159" s="178" t="s">
        <v>7</v>
      </c>
      <c r="D159" s="178" t="s">
        <v>154</v>
      </c>
      <c r="E159" s="179" t="s">
        <v>1036</v>
      </c>
      <c r="F159" s="180" t="s">
        <v>1037</v>
      </c>
      <c r="G159" s="181" t="s">
        <v>281</v>
      </c>
      <c r="H159" s="182">
        <v>1</v>
      </c>
      <c r="I159" s="183">
        <v>6431</v>
      </c>
      <c r="J159" s="184">
        <f>ROUND(I159*H159,2)</f>
        <v>6431</v>
      </c>
      <c r="K159" s="180" t="s">
        <v>19</v>
      </c>
      <c r="L159" s="39"/>
      <c r="M159" s="185" t="s">
        <v>19</v>
      </c>
      <c r="N159" s="186" t="s">
        <v>45</v>
      </c>
      <c r="O159" s="64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91</v>
      </c>
      <c r="AT159" s="189" t="s">
        <v>154</v>
      </c>
      <c r="AU159" s="189" t="s">
        <v>77</v>
      </c>
      <c r="AY159" s="17" t="s">
        <v>152</v>
      </c>
      <c r="BE159" s="190">
        <f>IF(N159="základní",J159,0)</f>
        <v>0</v>
      </c>
      <c r="BF159" s="190">
        <f>IF(N159="snížená",J159,0)</f>
        <v>6431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6431</v>
      </c>
      <c r="BL159" s="17" t="s">
        <v>91</v>
      </c>
      <c r="BM159" s="189" t="s">
        <v>785</v>
      </c>
    </row>
    <row r="160" spans="1:65" s="1" customFormat="1" ht="11.25" x14ac:dyDescent="0.2">
      <c r="A160" s="34"/>
      <c r="B160" s="35"/>
      <c r="C160" s="36"/>
      <c r="D160" s="191" t="s">
        <v>160</v>
      </c>
      <c r="E160" s="36"/>
      <c r="F160" s="192" t="s">
        <v>1037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77</v>
      </c>
    </row>
    <row r="161" spans="1:65" s="1" customFormat="1" ht="16.5" customHeight="1" x14ac:dyDescent="0.2">
      <c r="A161" s="34"/>
      <c r="B161" s="35"/>
      <c r="C161" s="178" t="s">
        <v>395</v>
      </c>
      <c r="D161" s="178" t="s">
        <v>154</v>
      </c>
      <c r="E161" s="179" t="s">
        <v>921</v>
      </c>
      <c r="F161" s="180" t="s">
        <v>922</v>
      </c>
      <c r="G161" s="181" t="s">
        <v>281</v>
      </c>
      <c r="H161" s="182">
        <v>1</v>
      </c>
      <c r="I161" s="183">
        <v>1164.6600000000001</v>
      </c>
      <c r="J161" s="184">
        <f>ROUND(I161*H161,2)</f>
        <v>1164.6600000000001</v>
      </c>
      <c r="K161" s="180" t="s">
        <v>19</v>
      </c>
      <c r="L161" s="39"/>
      <c r="M161" s="185" t="s">
        <v>19</v>
      </c>
      <c r="N161" s="186" t="s">
        <v>45</v>
      </c>
      <c r="O161" s="64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91</v>
      </c>
      <c r="AT161" s="189" t="s">
        <v>154</v>
      </c>
      <c r="AU161" s="189" t="s">
        <v>77</v>
      </c>
      <c r="AY161" s="17" t="s">
        <v>152</v>
      </c>
      <c r="BE161" s="190">
        <f>IF(N161="základní",J161,0)</f>
        <v>0</v>
      </c>
      <c r="BF161" s="190">
        <f>IF(N161="snížená",J161,0)</f>
        <v>1164.6600000000001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1164.6600000000001</v>
      </c>
      <c r="BL161" s="17" t="s">
        <v>91</v>
      </c>
      <c r="BM161" s="189" t="s">
        <v>787</v>
      </c>
    </row>
    <row r="162" spans="1:65" s="1" customFormat="1" ht="11.25" x14ac:dyDescent="0.2">
      <c r="A162" s="34"/>
      <c r="B162" s="35"/>
      <c r="C162" s="36"/>
      <c r="D162" s="191" t="s">
        <v>160</v>
      </c>
      <c r="E162" s="36"/>
      <c r="F162" s="192" t="s">
        <v>922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160</v>
      </c>
      <c r="AU162" s="17" t="s">
        <v>77</v>
      </c>
    </row>
    <row r="163" spans="1:65" s="1" customFormat="1" ht="16.5" customHeight="1" x14ac:dyDescent="0.2">
      <c r="A163" s="34"/>
      <c r="B163" s="35"/>
      <c r="C163" s="178" t="s">
        <v>397</v>
      </c>
      <c r="D163" s="178" t="s">
        <v>154</v>
      </c>
      <c r="E163" s="179" t="s">
        <v>923</v>
      </c>
      <c r="F163" s="180" t="s">
        <v>924</v>
      </c>
      <c r="G163" s="181" t="s">
        <v>281</v>
      </c>
      <c r="H163" s="182">
        <v>25</v>
      </c>
      <c r="I163" s="183">
        <v>1164.6600000000001</v>
      </c>
      <c r="J163" s="184">
        <f>ROUND(I163*H163,2)</f>
        <v>29116.5</v>
      </c>
      <c r="K163" s="180" t="s">
        <v>19</v>
      </c>
      <c r="L163" s="39"/>
      <c r="M163" s="185" t="s">
        <v>19</v>
      </c>
      <c r="N163" s="186" t="s">
        <v>45</v>
      </c>
      <c r="O163" s="64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91</v>
      </c>
      <c r="AT163" s="189" t="s">
        <v>154</v>
      </c>
      <c r="AU163" s="189" t="s">
        <v>77</v>
      </c>
      <c r="AY163" s="17" t="s">
        <v>152</v>
      </c>
      <c r="BE163" s="190">
        <f>IF(N163="základní",J163,0)</f>
        <v>0</v>
      </c>
      <c r="BF163" s="190">
        <f>IF(N163="snížená",J163,0)</f>
        <v>29116.5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29116.5</v>
      </c>
      <c r="BL163" s="17" t="s">
        <v>91</v>
      </c>
      <c r="BM163" s="189" t="s">
        <v>789</v>
      </c>
    </row>
    <row r="164" spans="1:65" s="1" customFormat="1" ht="11.25" x14ac:dyDescent="0.2">
      <c r="A164" s="34"/>
      <c r="B164" s="35"/>
      <c r="C164" s="36"/>
      <c r="D164" s="191" t="s">
        <v>160</v>
      </c>
      <c r="E164" s="36"/>
      <c r="F164" s="192" t="s">
        <v>924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160</v>
      </c>
      <c r="AU164" s="17" t="s">
        <v>77</v>
      </c>
    </row>
    <row r="165" spans="1:65" s="1" customFormat="1" ht="16.5" customHeight="1" x14ac:dyDescent="0.2">
      <c r="A165" s="34"/>
      <c r="B165" s="35"/>
      <c r="C165" s="178" t="s">
        <v>644</v>
      </c>
      <c r="D165" s="178" t="s">
        <v>154</v>
      </c>
      <c r="E165" s="179" t="s">
        <v>925</v>
      </c>
      <c r="F165" s="180" t="s">
        <v>926</v>
      </c>
      <c r="G165" s="181" t="s">
        <v>281</v>
      </c>
      <c r="H165" s="182">
        <v>52</v>
      </c>
      <c r="I165" s="183">
        <v>16.52</v>
      </c>
      <c r="J165" s="184">
        <f>ROUND(I165*H165,2)</f>
        <v>859.04</v>
      </c>
      <c r="K165" s="180" t="s">
        <v>19</v>
      </c>
      <c r="L165" s="39"/>
      <c r="M165" s="185" t="s">
        <v>19</v>
      </c>
      <c r="N165" s="186" t="s">
        <v>45</v>
      </c>
      <c r="O165" s="64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91</v>
      </c>
      <c r="AT165" s="189" t="s">
        <v>154</v>
      </c>
      <c r="AU165" s="189" t="s">
        <v>77</v>
      </c>
      <c r="AY165" s="17" t="s">
        <v>152</v>
      </c>
      <c r="BE165" s="190">
        <f>IF(N165="základní",J165,0)</f>
        <v>0</v>
      </c>
      <c r="BF165" s="190">
        <f>IF(N165="snížená",J165,0)</f>
        <v>859.04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859.04</v>
      </c>
      <c r="BL165" s="17" t="s">
        <v>91</v>
      </c>
      <c r="BM165" s="189" t="s">
        <v>790</v>
      </c>
    </row>
    <row r="166" spans="1:65" s="1" customFormat="1" ht="11.25" x14ac:dyDescent="0.2">
      <c r="A166" s="34"/>
      <c r="B166" s="35"/>
      <c r="C166" s="36"/>
      <c r="D166" s="191" t="s">
        <v>160</v>
      </c>
      <c r="E166" s="36"/>
      <c r="F166" s="192" t="s">
        <v>926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77</v>
      </c>
    </row>
    <row r="167" spans="1:65" s="1" customFormat="1" ht="16.5" customHeight="1" x14ac:dyDescent="0.2">
      <c r="A167" s="34"/>
      <c r="B167" s="35"/>
      <c r="C167" s="178" t="s">
        <v>646</v>
      </c>
      <c r="D167" s="178" t="s">
        <v>154</v>
      </c>
      <c r="E167" s="179" t="s">
        <v>927</v>
      </c>
      <c r="F167" s="180" t="s">
        <v>928</v>
      </c>
      <c r="G167" s="181" t="s">
        <v>281</v>
      </c>
      <c r="H167" s="182">
        <v>26</v>
      </c>
      <c r="I167" s="183">
        <v>16.52</v>
      </c>
      <c r="J167" s="184">
        <f>ROUND(I167*H167,2)</f>
        <v>429.52</v>
      </c>
      <c r="K167" s="180" t="s">
        <v>19</v>
      </c>
      <c r="L167" s="39"/>
      <c r="M167" s="185" t="s">
        <v>19</v>
      </c>
      <c r="N167" s="186" t="s">
        <v>45</v>
      </c>
      <c r="O167" s="64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91</v>
      </c>
      <c r="AT167" s="189" t="s">
        <v>154</v>
      </c>
      <c r="AU167" s="189" t="s">
        <v>77</v>
      </c>
      <c r="AY167" s="17" t="s">
        <v>152</v>
      </c>
      <c r="BE167" s="190">
        <f>IF(N167="základní",J167,0)</f>
        <v>0</v>
      </c>
      <c r="BF167" s="190">
        <f>IF(N167="snížená",J167,0)</f>
        <v>429.52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84</v>
      </c>
      <c r="BK167" s="190">
        <f>ROUND(I167*H167,2)</f>
        <v>429.52</v>
      </c>
      <c r="BL167" s="17" t="s">
        <v>91</v>
      </c>
      <c r="BM167" s="189" t="s">
        <v>792</v>
      </c>
    </row>
    <row r="168" spans="1:65" s="1" customFormat="1" ht="11.25" x14ac:dyDescent="0.2">
      <c r="A168" s="34"/>
      <c r="B168" s="35"/>
      <c r="C168" s="36"/>
      <c r="D168" s="191" t="s">
        <v>160</v>
      </c>
      <c r="E168" s="36"/>
      <c r="F168" s="192" t="s">
        <v>928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160</v>
      </c>
      <c r="AU168" s="17" t="s">
        <v>77</v>
      </c>
    </row>
    <row r="169" spans="1:65" s="11" customFormat="1" ht="25.9" customHeight="1" x14ac:dyDescent="0.2">
      <c r="B169" s="162"/>
      <c r="C169" s="163"/>
      <c r="D169" s="164" t="s">
        <v>72</v>
      </c>
      <c r="E169" s="165" t="s">
        <v>961</v>
      </c>
      <c r="F169" s="165" t="s">
        <v>1038</v>
      </c>
      <c r="G169" s="163"/>
      <c r="H169" s="163"/>
      <c r="I169" s="166"/>
      <c r="J169" s="167">
        <f>BK169</f>
        <v>45717.919999999998</v>
      </c>
      <c r="K169" s="163"/>
      <c r="L169" s="168"/>
      <c r="M169" s="169"/>
      <c r="N169" s="170"/>
      <c r="O169" s="170"/>
      <c r="P169" s="171">
        <f>SUM(P170:P183)</f>
        <v>0</v>
      </c>
      <c r="Q169" s="170"/>
      <c r="R169" s="171">
        <f>SUM(R170:R183)</f>
        <v>0</v>
      </c>
      <c r="S169" s="170"/>
      <c r="T169" s="172">
        <f>SUM(T170:T183)</f>
        <v>0</v>
      </c>
      <c r="AR169" s="173" t="s">
        <v>77</v>
      </c>
      <c r="AT169" s="174" t="s">
        <v>72</v>
      </c>
      <c r="AU169" s="174" t="s">
        <v>73</v>
      </c>
      <c r="AY169" s="173" t="s">
        <v>152</v>
      </c>
      <c r="BK169" s="175">
        <f>SUM(BK170:BK183)</f>
        <v>45717.919999999998</v>
      </c>
    </row>
    <row r="170" spans="1:65" s="1" customFormat="1" ht="16.5" customHeight="1" x14ac:dyDescent="0.2">
      <c r="A170" s="34"/>
      <c r="B170" s="35"/>
      <c r="C170" s="178" t="s">
        <v>401</v>
      </c>
      <c r="D170" s="178" t="s">
        <v>154</v>
      </c>
      <c r="E170" s="179" t="s">
        <v>1034</v>
      </c>
      <c r="F170" s="180" t="s">
        <v>1035</v>
      </c>
      <c r="G170" s="181" t="s">
        <v>281</v>
      </c>
      <c r="H170" s="182">
        <v>1</v>
      </c>
      <c r="I170" s="183">
        <v>7080</v>
      </c>
      <c r="J170" s="184">
        <f>ROUND(I170*H170,2)</f>
        <v>7080</v>
      </c>
      <c r="K170" s="180" t="s">
        <v>19</v>
      </c>
      <c r="L170" s="39"/>
      <c r="M170" s="185" t="s">
        <v>19</v>
      </c>
      <c r="N170" s="186" t="s">
        <v>45</v>
      </c>
      <c r="O170" s="64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91</v>
      </c>
      <c r="AT170" s="189" t="s">
        <v>154</v>
      </c>
      <c r="AU170" s="189" t="s">
        <v>77</v>
      </c>
      <c r="AY170" s="17" t="s">
        <v>152</v>
      </c>
      <c r="BE170" s="190">
        <f>IF(N170="základní",J170,0)</f>
        <v>0</v>
      </c>
      <c r="BF170" s="190">
        <f>IF(N170="snížená",J170,0)</f>
        <v>7080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7080</v>
      </c>
      <c r="BL170" s="17" t="s">
        <v>91</v>
      </c>
      <c r="BM170" s="189" t="s">
        <v>793</v>
      </c>
    </row>
    <row r="171" spans="1:65" s="1" customFormat="1" ht="11.25" x14ac:dyDescent="0.2">
      <c r="A171" s="34"/>
      <c r="B171" s="35"/>
      <c r="C171" s="36"/>
      <c r="D171" s="191" t="s">
        <v>160</v>
      </c>
      <c r="E171" s="36"/>
      <c r="F171" s="192" t="s">
        <v>1035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77</v>
      </c>
    </row>
    <row r="172" spans="1:65" s="1" customFormat="1" ht="16.5" customHeight="1" x14ac:dyDescent="0.2">
      <c r="A172" s="34"/>
      <c r="B172" s="35"/>
      <c r="C172" s="178" t="s">
        <v>408</v>
      </c>
      <c r="D172" s="178" t="s">
        <v>154</v>
      </c>
      <c r="E172" s="179" t="s">
        <v>919</v>
      </c>
      <c r="F172" s="180" t="s">
        <v>920</v>
      </c>
      <c r="G172" s="181" t="s">
        <v>281</v>
      </c>
      <c r="H172" s="182">
        <v>1</v>
      </c>
      <c r="I172" s="183">
        <v>637.20000000000005</v>
      </c>
      <c r="J172" s="184">
        <f>ROUND(I172*H172,2)</f>
        <v>637.20000000000005</v>
      </c>
      <c r="K172" s="180" t="s">
        <v>19</v>
      </c>
      <c r="L172" s="39"/>
      <c r="M172" s="185" t="s">
        <v>19</v>
      </c>
      <c r="N172" s="186" t="s">
        <v>45</v>
      </c>
      <c r="O172" s="64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91</v>
      </c>
      <c r="AT172" s="189" t="s">
        <v>154</v>
      </c>
      <c r="AU172" s="189" t="s">
        <v>77</v>
      </c>
      <c r="AY172" s="17" t="s">
        <v>152</v>
      </c>
      <c r="BE172" s="190">
        <f>IF(N172="základní",J172,0)</f>
        <v>0</v>
      </c>
      <c r="BF172" s="190">
        <f>IF(N172="snížená",J172,0)</f>
        <v>637.20000000000005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84</v>
      </c>
      <c r="BK172" s="190">
        <f>ROUND(I172*H172,2)</f>
        <v>637.20000000000005</v>
      </c>
      <c r="BL172" s="17" t="s">
        <v>91</v>
      </c>
      <c r="BM172" s="189" t="s">
        <v>852</v>
      </c>
    </row>
    <row r="173" spans="1:65" s="1" customFormat="1" ht="11.25" x14ac:dyDescent="0.2">
      <c r="A173" s="34"/>
      <c r="B173" s="35"/>
      <c r="C173" s="36"/>
      <c r="D173" s="191" t="s">
        <v>160</v>
      </c>
      <c r="E173" s="36"/>
      <c r="F173" s="192" t="s">
        <v>920</v>
      </c>
      <c r="G173" s="36"/>
      <c r="H173" s="36"/>
      <c r="I173" s="193"/>
      <c r="J173" s="36"/>
      <c r="K173" s="36"/>
      <c r="L173" s="39"/>
      <c r="M173" s="194"/>
      <c r="N173" s="195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160</v>
      </c>
      <c r="AU173" s="17" t="s">
        <v>77</v>
      </c>
    </row>
    <row r="174" spans="1:65" s="1" customFormat="1" ht="16.5" customHeight="1" x14ac:dyDescent="0.2">
      <c r="A174" s="34"/>
      <c r="B174" s="35"/>
      <c r="C174" s="178" t="s">
        <v>414</v>
      </c>
      <c r="D174" s="178" t="s">
        <v>154</v>
      </c>
      <c r="E174" s="179" t="s">
        <v>1036</v>
      </c>
      <c r="F174" s="180" t="s">
        <v>1037</v>
      </c>
      <c r="G174" s="181" t="s">
        <v>281</v>
      </c>
      <c r="H174" s="182">
        <v>1</v>
      </c>
      <c r="I174" s="183">
        <v>6431</v>
      </c>
      <c r="J174" s="184">
        <f>ROUND(I174*H174,2)</f>
        <v>6431</v>
      </c>
      <c r="K174" s="180" t="s">
        <v>19</v>
      </c>
      <c r="L174" s="39"/>
      <c r="M174" s="185" t="s">
        <v>19</v>
      </c>
      <c r="N174" s="186" t="s">
        <v>45</v>
      </c>
      <c r="O174" s="64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91</v>
      </c>
      <c r="AT174" s="189" t="s">
        <v>154</v>
      </c>
      <c r="AU174" s="189" t="s">
        <v>77</v>
      </c>
      <c r="AY174" s="17" t="s">
        <v>152</v>
      </c>
      <c r="BE174" s="190">
        <f>IF(N174="základní",J174,0)</f>
        <v>0</v>
      </c>
      <c r="BF174" s="190">
        <f>IF(N174="snížená",J174,0)</f>
        <v>6431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84</v>
      </c>
      <c r="BK174" s="190">
        <f>ROUND(I174*H174,2)</f>
        <v>6431</v>
      </c>
      <c r="BL174" s="17" t="s">
        <v>91</v>
      </c>
      <c r="BM174" s="189" t="s">
        <v>856</v>
      </c>
    </row>
    <row r="175" spans="1:65" s="1" customFormat="1" ht="11.25" x14ac:dyDescent="0.2">
      <c r="A175" s="34"/>
      <c r="B175" s="35"/>
      <c r="C175" s="36"/>
      <c r="D175" s="191" t="s">
        <v>160</v>
      </c>
      <c r="E175" s="36"/>
      <c r="F175" s="192" t="s">
        <v>1037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160</v>
      </c>
      <c r="AU175" s="17" t="s">
        <v>77</v>
      </c>
    </row>
    <row r="176" spans="1:65" s="1" customFormat="1" ht="16.5" customHeight="1" x14ac:dyDescent="0.2">
      <c r="A176" s="34"/>
      <c r="B176" s="35"/>
      <c r="C176" s="178" t="s">
        <v>419</v>
      </c>
      <c r="D176" s="178" t="s">
        <v>154</v>
      </c>
      <c r="E176" s="179" t="s">
        <v>921</v>
      </c>
      <c r="F176" s="180" t="s">
        <v>922</v>
      </c>
      <c r="G176" s="181" t="s">
        <v>281</v>
      </c>
      <c r="H176" s="182">
        <v>1</v>
      </c>
      <c r="I176" s="183">
        <v>1164.6600000000001</v>
      </c>
      <c r="J176" s="184">
        <f>ROUND(I176*H176,2)</f>
        <v>1164.6600000000001</v>
      </c>
      <c r="K176" s="180" t="s">
        <v>19</v>
      </c>
      <c r="L176" s="39"/>
      <c r="M176" s="185" t="s">
        <v>19</v>
      </c>
      <c r="N176" s="186" t="s">
        <v>45</v>
      </c>
      <c r="O176" s="64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91</v>
      </c>
      <c r="AT176" s="189" t="s">
        <v>154</v>
      </c>
      <c r="AU176" s="189" t="s">
        <v>77</v>
      </c>
      <c r="AY176" s="17" t="s">
        <v>152</v>
      </c>
      <c r="BE176" s="190">
        <f>IF(N176="základní",J176,0)</f>
        <v>0</v>
      </c>
      <c r="BF176" s="190">
        <f>IF(N176="snížená",J176,0)</f>
        <v>1164.6600000000001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84</v>
      </c>
      <c r="BK176" s="190">
        <f>ROUND(I176*H176,2)</f>
        <v>1164.6600000000001</v>
      </c>
      <c r="BL176" s="17" t="s">
        <v>91</v>
      </c>
      <c r="BM176" s="189" t="s">
        <v>860</v>
      </c>
    </row>
    <row r="177" spans="1:65" s="1" customFormat="1" ht="11.25" x14ac:dyDescent="0.2">
      <c r="A177" s="34"/>
      <c r="B177" s="35"/>
      <c r="C177" s="36"/>
      <c r="D177" s="191" t="s">
        <v>160</v>
      </c>
      <c r="E177" s="36"/>
      <c r="F177" s="192" t="s">
        <v>922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160</v>
      </c>
      <c r="AU177" s="17" t="s">
        <v>77</v>
      </c>
    </row>
    <row r="178" spans="1:65" s="1" customFormat="1" ht="16.5" customHeight="1" x14ac:dyDescent="0.2">
      <c r="A178" s="34"/>
      <c r="B178" s="35"/>
      <c r="C178" s="178" t="s">
        <v>425</v>
      </c>
      <c r="D178" s="178" t="s">
        <v>154</v>
      </c>
      <c r="E178" s="179" t="s">
        <v>923</v>
      </c>
      <c r="F178" s="180" t="s">
        <v>924</v>
      </c>
      <c r="G178" s="181" t="s">
        <v>281</v>
      </c>
      <c r="H178" s="182">
        <v>25</v>
      </c>
      <c r="I178" s="183">
        <v>1164.6600000000001</v>
      </c>
      <c r="J178" s="184">
        <f>ROUND(I178*H178,2)</f>
        <v>29116.5</v>
      </c>
      <c r="K178" s="180" t="s">
        <v>19</v>
      </c>
      <c r="L178" s="39"/>
      <c r="M178" s="185" t="s">
        <v>19</v>
      </c>
      <c r="N178" s="186" t="s">
        <v>45</v>
      </c>
      <c r="O178" s="64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91</v>
      </c>
      <c r="AT178" s="189" t="s">
        <v>154</v>
      </c>
      <c r="AU178" s="189" t="s">
        <v>77</v>
      </c>
      <c r="AY178" s="17" t="s">
        <v>152</v>
      </c>
      <c r="BE178" s="190">
        <f>IF(N178="základní",J178,0)</f>
        <v>0</v>
      </c>
      <c r="BF178" s="190">
        <f>IF(N178="snížená",J178,0)</f>
        <v>29116.5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84</v>
      </c>
      <c r="BK178" s="190">
        <f>ROUND(I178*H178,2)</f>
        <v>29116.5</v>
      </c>
      <c r="BL178" s="17" t="s">
        <v>91</v>
      </c>
      <c r="BM178" s="189" t="s">
        <v>863</v>
      </c>
    </row>
    <row r="179" spans="1:65" s="1" customFormat="1" ht="11.25" x14ac:dyDescent="0.2">
      <c r="A179" s="34"/>
      <c r="B179" s="35"/>
      <c r="C179" s="36"/>
      <c r="D179" s="191" t="s">
        <v>160</v>
      </c>
      <c r="E179" s="36"/>
      <c r="F179" s="192" t="s">
        <v>924</v>
      </c>
      <c r="G179" s="36"/>
      <c r="H179" s="36"/>
      <c r="I179" s="193"/>
      <c r="J179" s="36"/>
      <c r="K179" s="36"/>
      <c r="L179" s="39"/>
      <c r="M179" s="194"/>
      <c r="N179" s="19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160</v>
      </c>
      <c r="AU179" s="17" t="s">
        <v>77</v>
      </c>
    </row>
    <row r="180" spans="1:65" s="1" customFormat="1" ht="16.5" customHeight="1" x14ac:dyDescent="0.2">
      <c r="A180" s="34"/>
      <c r="B180" s="35"/>
      <c r="C180" s="178" t="s">
        <v>431</v>
      </c>
      <c r="D180" s="178" t="s">
        <v>154</v>
      </c>
      <c r="E180" s="179" t="s">
        <v>925</v>
      </c>
      <c r="F180" s="180" t="s">
        <v>926</v>
      </c>
      <c r="G180" s="181" t="s">
        <v>281</v>
      </c>
      <c r="H180" s="182">
        <v>52</v>
      </c>
      <c r="I180" s="183">
        <v>16.52</v>
      </c>
      <c r="J180" s="184">
        <f>ROUND(I180*H180,2)</f>
        <v>859.04</v>
      </c>
      <c r="K180" s="180" t="s">
        <v>19</v>
      </c>
      <c r="L180" s="39"/>
      <c r="M180" s="185" t="s">
        <v>19</v>
      </c>
      <c r="N180" s="186" t="s">
        <v>45</v>
      </c>
      <c r="O180" s="64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91</v>
      </c>
      <c r="AT180" s="189" t="s">
        <v>154</v>
      </c>
      <c r="AU180" s="189" t="s">
        <v>77</v>
      </c>
      <c r="AY180" s="17" t="s">
        <v>152</v>
      </c>
      <c r="BE180" s="190">
        <f>IF(N180="základní",J180,0)</f>
        <v>0</v>
      </c>
      <c r="BF180" s="190">
        <f>IF(N180="snížená",J180,0)</f>
        <v>859.04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84</v>
      </c>
      <c r="BK180" s="190">
        <f>ROUND(I180*H180,2)</f>
        <v>859.04</v>
      </c>
      <c r="BL180" s="17" t="s">
        <v>91</v>
      </c>
      <c r="BM180" s="189" t="s">
        <v>864</v>
      </c>
    </row>
    <row r="181" spans="1:65" s="1" customFormat="1" ht="11.25" x14ac:dyDescent="0.2">
      <c r="A181" s="34"/>
      <c r="B181" s="35"/>
      <c r="C181" s="36"/>
      <c r="D181" s="191" t="s">
        <v>160</v>
      </c>
      <c r="E181" s="36"/>
      <c r="F181" s="192" t="s">
        <v>926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160</v>
      </c>
      <c r="AU181" s="17" t="s">
        <v>77</v>
      </c>
    </row>
    <row r="182" spans="1:65" s="1" customFormat="1" ht="16.5" customHeight="1" x14ac:dyDescent="0.2">
      <c r="A182" s="34"/>
      <c r="B182" s="35"/>
      <c r="C182" s="178" t="s">
        <v>262</v>
      </c>
      <c r="D182" s="178" t="s">
        <v>154</v>
      </c>
      <c r="E182" s="179" t="s">
        <v>927</v>
      </c>
      <c r="F182" s="180" t="s">
        <v>928</v>
      </c>
      <c r="G182" s="181" t="s">
        <v>281</v>
      </c>
      <c r="H182" s="182">
        <v>26</v>
      </c>
      <c r="I182" s="183">
        <v>16.52</v>
      </c>
      <c r="J182" s="184">
        <f>ROUND(I182*H182,2)</f>
        <v>429.52</v>
      </c>
      <c r="K182" s="180" t="s">
        <v>19</v>
      </c>
      <c r="L182" s="39"/>
      <c r="M182" s="185" t="s">
        <v>19</v>
      </c>
      <c r="N182" s="186" t="s">
        <v>45</v>
      </c>
      <c r="O182" s="64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91</v>
      </c>
      <c r="AT182" s="189" t="s">
        <v>154</v>
      </c>
      <c r="AU182" s="189" t="s">
        <v>77</v>
      </c>
      <c r="AY182" s="17" t="s">
        <v>152</v>
      </c>
      <c r="BE182" s="190">
        <f>IF(N182="základní",J182,0)</f>
        <v>0</v>
      </c>
      <c r="BF182" s="190">
        <f>IF(N182="snížená",J182,0)</f>
        <v>429.52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429.52</v>
      </c>
      <c r="BL182" s="17" t="s">
        <v>91</v>
      </c>
      <c r="BM182" s="189" t="s">
        <v>865</v>
      </c>
    </row>
    <row r="183" spans="1:65" s="1" customFormat="1" ht="11.25" x14ac:dyDescent="0.2">
      <c r="A183" s="34"/>
      <c r="B183" s="35"/>
      <c r="C183" s="36"/>
      <c r="D183" s="191" t="s">
        <v>160</v>
      </c>
      <c r="E183" s="36"/>
      <c r="F183" s="192" t="s">
        <v>928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77</v>
      </c>
    </row>
    <row r="184" spans="1:65" s="11" customFormat="1" ht="25.9" customHeight="1" x14ac:dyDescent="0.2">
      <c r="B184" s="162"/>
      <c r="C184" s="163"/>
      <c r="D184" s="164" t="s">
        <v>72</v>
      </c>
      <c r="E184" s="165" t="s">
        <v>966</v>
      </c>
      <c r="F184" s="165" t="s">
        <v>1039</v>
      </c>
      <c r="G184" s="163"/>
      <c r="H184" s="163"/>
      <c r="I184" s="166"/>
      <c r="J184" s="167">
        <f>BK184</f>
        <v>48146.36</v>
      </c>
      <c r="K184" s="163"/>
      <c r="L184" s="168"/>
      <c r="M184" s="169"/>
      <c r="N184" s="170"/>
      <c r="O184" s="170"/>
      <c r="P184" s="171">
        <f>SUM(P185:P198)</f>
        <v>0</v>
      </c>
      <c r="Q184" s="170"/>
      <c r="R184" s="171">
        <f>SUM(R185:R198)</f>
        <v>0</v>
      </c>
      <c r="S184" s="170"/>
      <c r="T184" s="172">
        <f>SUM(T185:T198)</f>
        <v>0</v>
      </c>
      <c r="AR184" s="173" t="s">
        <v>77</v>
      </c>
      <c r="AT184" s="174" t="s">
        <v>72</v>
      </c>
      <c r="AU184" s="174" t="s">
        <v>73</v>
      </c>
      <c r="AY184" s="173" t="s">
        <v>152</v>
      </c>
      <c r="BK184" s="175">
        <f>SUM(BK185:BK198)</f>
        <v>48146.36</v>
      </c>
    </row>
    <row r="185" spans="1:65" s="1" customFormat="1" ht="16.5" customHeight="1" x14ac:dyDescent="0.2">
      <c r="A185" s="34"/>
      <c r="B185" s="35"/>
      <c r="C185" s="178" t="s">
        <v>445</v>
      </c>
      <c r="D185" s="178" t="s">
        <v>154</v>
      </c>
      <c r="E185" s="179" t="s">
        <v>1034</v>
      </c>
      <c r="F185" s="180" t="s">
        <v>1035</v>
      </c>
      <c r="G185" s="181" t="s">
        <v>281</v>
      </c>
      <c r="H185" s="182">
        <v>1</v>
      </c>
      <c r="I185" s="183">
        <v>7080</v>
      </c>
      <c r="J185" s="184">
        <f>ROUND(I185*H185,2)</f>
        <v>7080</v>
      </c>
      <c r="K185" s="180" t="s">
        <v>19</v>
      </c>
      <c r="L185" s="39"/>
      <c r="M185" s="185" t="s">
        <v>19</v>
      </c>
      <c r="N185" s="186" t="s">
        <v>45</v>
      </c>
      <c r="O185" s="64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91</v>
      </c>
      <c r="AT185" s="189" t="s">
        <v>154</v>
      </c>
      <c r="AU185" s="189" t="s">
        <v>77</v>
      </c>
      <c r="AY185" s="17" t="s">
        <v>152</v>
      </c>
      <c r="BE185" s="190">
        <f>IF(N185="základní",J185,0)</f>
        <v>0</v>
      </c>
      <c r="BF185" s="190">
        <f>IF(N185="snížená",J185,0)</f>
        <v>7080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84</v>
      </c>
      <c r="BK185" s="190">
        <f>ROUND(I185*H185,2)</f>
        <v>7080</v>
      </c>
      <c r="BL185" s="17" t="s">
        <v>91</v>
      </c>
      <c r="BM185" s="189" t="s">
        <v>868</v>
      </c>
    </row>
    <row r="186" spans="1:65" s="1" customFormat="1" ht="11.25" x14ac:dyDescent="0.2">
      <c r="A186" s="34"/>
      <c r="B186" s="35"/>
      <c r="C186" s="36"/>
      <c r="D186" s="191" t="s">
        <v>160</v>
      </c>
      <c r="E186" s="36"/>
      <c r="F186" s="192" t="s">
        <v>1035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160</v>
      </c>
      <c r="AU186" s="17" t="s">
        <v>77</v>
      </c>
    </row>
    <row r="187" spans="1:65" s="1" customFormat="1" ht="16.5" customHeight="1" x14ac:dyDescent="0.2">
      <c r="A187" s="34"/>
      <c r="B187" s="35"/>
      <c r="C187" s="178" t="s">
        <v>451</v>
      </c>
      <c r="D187" s="178" t="s">
        <v>154</v>
      </c>
      <c r="E187" s="179" t="s">
        <v>919</v>
      </c>
      <c r="F187" s="180" t="s">
        <v>920</v>
      </c>
      <c r="G187" s="181" t="s">
        <v>281</v>
      </c>
      <c r="H187" s="182">
        <v>1</v>
      </c>
      <c r="I187" s="183">
        <v>637.20000000000005</v>
      </c>
      <c r="J187" s="184">
        <f>ROUND(I187*H187,2)</f>
        <v>637.20000000000005</v>
      </c>
      <c r="K187" s="180" t="s">
        <v>19</v>
      </c>
      <c r="L187" s="39"/>
      <c r="M187" s="185" t="s">
        <v>19</v>
      </c>
      <c r="N187" s="186" t="s">
        <v>45</v>
      </c>
      <c r="O187" s="64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91</v>
      </c>
      <c r="AT187" s="189" t="s">
        <v>154</v>
      </c>
      <c r="AU187" s="189" t="s">
        <v>77</v>
      </c>
      <c r="AY187" s="17" t="s">
        <v>152</v>
      </c>
      <c r="BE187" s="190">
        <f>IF(N187="základní",J187,0)</f>
        <v>0</v>
      </c>
      <c r="BF187" s="190">
        <f>IF(N187="snížená",J187,0)</f>
        <v>637.20000000000005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84</v>
      </c>
      <c r="BK187" s="190">
        <f>ROUND(I187*H187,2)</f>
        <v>637.20000000000005</v>
      </c>
      <c r="BL187" s="17" t="s">
        <v>91</v>
      </c>
      <c r="BM187" s="189" t="s">
        <v>870</v>
      </c>
    </row>
    <row r="188" spans="1:65" s="1" customFormat="1" ht="11.25" x14ac:dyDescent="0.2">
      <c r="A188" s="34"/>
      <c r="B188" s="35"/>
      <c r="C188" s="36"/>
      <c r="D188" s="191" t="s">
        <v>160</v>
      </c>
      <c r="E188" s="36"/>
      <c r="F188" s="192" t="s">
        <v>920</v>
      </c>
      <c r="G188" s="36"/>
      <c r="H188" s="36"/>
      <c r="I188" s="193"/>
      <c r="J188" s="36"/>
      <c r="K188" s="36"/>
      <c r="L188" s="39"/>
      <c r="M188" s="194"/>
      <c r="N188" s="19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160</v>
      </c>
      <c r="AU188" s="17" t="s">
        <v>77</v>
      </c>
    </row>
    <row r="189" spans="1:65" s="1" customFormat="1" ht="16.5" customHeight="1" x14ac:dyDescent="0.2">
      <c r="A189" s="34"/>
      <c r="B189" s="35"/>
      <c r="C189" s="178" t="s">
        <v>784</v>
      </c>
      <c r="D189" s="178" t="s">
        <v>154</v>
      </c>
      <c r="E189" s="179" t="s">
        <v>1036</v>
      </c>
      <c r="F189" s="180" t="s">
        <v>1037</v>
      </c>
      <c r="G189" s="181" t="s">
        <v>281</v>
      </c>
      <c r="H189" s="182">
        <v>1</v>
      </c>
      <c r="I189" s="183">
        <v>6431</v>
      </c>
      <c r="J189" s="184">
        <f>ROUND(I189*H189,2)</f>
        <v>6431</v>
      </c>
      <c r="K189" s="180" t="s">
        <v>19</v>
      </c>
      <c r="L189" s="39"/>
      <c r="M189" s="185" t="s">
        <v>19</v>
      </c>
      <c r="N189" s="186" t="s">
        <v>45</v>
      </c>
      <c r="O189" s="64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91</v>
      </c>
      <c r="AT189" s="189" t="s">
        <v>154</v>
      </c>
      <c r="AU189" s="189" t="s">
        <v>77</v>
      </c>
      <c r="AY189" s="17" t="s">
        <v>152</v>
      </c>
      <c r="BE189" s="190">
        <f>IF(N189="základní",J189,0)</f>
        <v>0</v>
      </c>
      <c r="BF189" s="190">
        <f>IF(N189="snížená",J189,0)</f>
        <v>6431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84</v>
      </c>
      <c r="BK189" s="190">
        <f>ROUND(I189*H189,2)</f>
        <v>6431</v>
      </c>
      <c r="BL189" s="17" t="s">
        <v>91</v>
      </c>
      <c r="BM189" s="189" t="s">
        <v>1040</v>
      </c>
    </row>
    <row r="190" spans="1:65" s="1" customFormat="1" ht="11.25" x14ac:dyDescent="0.2">
      <c r="A190" s="34"/>
      <c r="B190" s="35"/>
      <c r="C190" s="36"/>
      <c r="D190" s="191" t="s">
        <v>160</v>
      </c>
      <c r="E190" s="36"/>
      <c r="F190" s="192" t="s">
        <v>1037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160</v>
      </c>
      <c r="AU190" s="17" t="s">
        <v>77</v>
      </c>
    </row>
    <row r="191" spans="1:65" s="1" customFormat="1" ht="16.5" customHeight="1" x14ac:dyDescent="0.2">
      <c r="A191" s="34"/>
      <c r="B191" s="35"/>
      <c r="C191" s="178" t="s">
        <v>456</v>
      </c>
      <c r="D191" s="178" t="s">
        <v>154</v>
      </c>
      <c r="E191" s="179" t="s">
        <v>921</v>
      </c>
      <c r="F191" s="180" t="s">
        <v>922</v>
      </c>
      <c r="G191" s="181" t="s">
        <v>281</v>
      </c>
      <c r="H191" s="182">
        <v>1</v>
      </c>
      <c r="I191" s="183">
        <v>1164.6600000000001</v>
      </c>
      <c r="J191" s="184">
        <f>ROUND(I191*H191,2)</f>
        <v>1164.6600000000001</v>
      </c>
      <c r="K191" s="180" t="s">
        <v>19</v>
      </c>
      <c r="L191" s="39"/>
      <c r="M191" s="185" t="s">
        <v>19</v>
      </c>
      <c r="N191" s="186" t="s">
        <v>45</v>
      </c>
      <c r="O191" s="64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91</v>
      </c>
      <c r="AT191" s="189" t="s">
        <v>154</v>
      </c>
      <c r="AU191" s="189" t="s">
        <v>77</v>
      </c>
      <c r="AY191" s="17" t="s">
        <v>152</v>
      </c>
      <c r="BE191" s="190">
        <f>IF(N191="základní",J191,0)</f>
        <v>0</v>
      </c>
      <c r="BF191" s="190">
        <f>IF(N191="snížená",J191,0)</f>
        <v>1164.6600000000001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84</v>
      </c>
      <c r="BK191" s="190">
        <f>ROUND(I191*H191,2)</f>
        <v>1164.6600000000001</v>
      </c>
      <c r="BL191" s="17" t="s">
        <v>91</v>
      </c>
      <c r="BM191" s="189" t="s">
        <v>1041</v>
      </c>
    </row>
    <row r="192" spans="1:65" s="1" customFormat="1" ht="11.25" x14ac:dyDescent="0.2">
      <c r="A192" s="34"/>
      <c r="B192" s="35"/>
      <c r="C192" s="36"/>
      <c r="D192" s="191" t="s">
        <v>160</v>
      </c>
      <c r="E192" s="36"/>
      <c r="F192" s="192" t="s">
        <v>922</v>
      </c>
      <c r="G192" s="36"/>
      <c r="H192" s="36"/>
      <c r="I192" s="193"/>
      <c r="J192" s="36"/>
      <c r="K192" s="36"/>
      <c r="L192" s="39"/>
      <c r="M192" s="194"/>
      <c r="N192" s="195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160</v>
      </c>
      <c r="AU192" s="17" t="s">
        <v>77</v>
      </c>
    </row>
    <row r="193" spans="1:65" s="1" customFormat="1" ht="16.5" customHeight="1" x14ac:dyDescent="0.2">
      <c r="A193" s="34"/>
      <c r="B193" s="35"/>
      <c r="C193" s="178" t="s">
        <v>462</v>
      </c>
      <c r="D193" s="178" t="s">
        <v>154</v>
      </c>
      <c r="E193" s="179" t="s">
        <v>923</v>
      </c>
      <c r="F193" s="180" t="s">
        <v>924</v>
      </c>
      <c r="G193" s="181" t="s">
        <v>281</v>
      </c>
      <c r="H193" s="182">
        <v>27</v>
      </c>
      <c r="I193" s="183">
        <v>1164.6600000000001</v>
      </c>
      <c r="J193" s="184">
        <f>ROUND(I193*H193,2)</f>
        <v>31445.82</v>
      </c>
      <c r="K193" s="180" t="s">
        <v>19</v>
      </c>
      <c r="L193" s="39"/>
      <c r="M193" s="185" t="s">
        <v>19</v>
      </c>
      <c r="N193" s="186" t="s">
        <v>45</v>
      </c>
      <c r="O193" s="64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91</v>
      </c>
      <c r="AT193" s="189" t="s">
        <v>154</v>
      </c>
      <c r="AU193" s="189" t="s">
        <v>77</v>
      </c>
      <c r="AY193" s="17" t="s">
        <v>152</v>
      </c>
      <c r="BE193" s="190">
        <f>IF(N193="základní",J193,0)</f>
        <v>0</v>
      </c>
      <c r="BF193" s="190">
        <f>IF(N193="snížená",J193,0)</f>
        <v>31445.82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84</v>
      </c>
      <c r="BK193" s="190">
        <f>ROUND(I193*H193,2)</f>
        <v>31445.82</v>
      </c>
      <c r="BL193" s="17" t="s">
        <v>91</v>
      </c>
      <c r="BM193" s="189" t="s">
        <v>1042</v>
      </c>
    </row>
    <row r="194" spans="1:65" s="1" customFormat="1" ht="11.25" x14ac:dyDescent="0.2">
      <c r="A194" s="34"/>
      <c r="B194" s="35"/>
      <c r="C194" s="36"/>
      <c r="D194" s="191" t="s">
        <v>160</v>
      </c>
      <c r="E194" s="36"/>
      <c r="F194" s="192" t="s">
        <v>924</v>
      </c>
      <c r="G194" s="36"/>
      <c r="H194" s="36"/>
      <c r="I194" s="193"/>
      <c r="J194" s="36"/>
      <c r="K194" s="36"/>
      <c r="L194" s="39"/>
      <c r="M194" s="194"/>
      <c r="N194" s="19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160</v>
      </c>
      <c r="AU194" s="17" t="s">
        <v>77</v>
      </c>
    </row>
    <row r="195" spans="1:65" s="1" customFormat="1" ht="16.5" customHeight="1" x14ac:dyDescent="0.2">
      <c r="A195" s="34"/>
      <c r="B195" s="35"/>
      <c r="C195" s="178" t="s">
        <v>468</v>
      </c>
      <c r="D195" s="178" t="s">
        <v>154</v>
      </c>
      <c r="E195" s="179" t="s">
        <v>925</v>
      </c>
      <c r="F195" s="180" t="s">
        <v>926</v>
      </c>
      <c r="G195" s="181" t="s">
        <v>281</v>
      </c>
      <c r="H195" s="182">
        <v>56</v>
      </c>
      <c r="I195" s="183">
        <v>16.52</v>
      </c>
      <c r="J195" s="184">
        <f>ROUND(I195*H195,2)</f>
        <v>925.12</v>
      </c>
      <c r="K195" s="180" t="s">
        <v>19</v>
      </c>
      <c r="L195" s="39"/>
      <c r="M195" s="185" t="s">
        <v>19</v>
      </c>
      <c r="N195" s="186" t="s">
        <v>45</v>
      </c>
      <c r="O195" s="64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91</v>
      </c>
      <c r="AT195" s="189" t="s">
        <v>154</v>
      </c>
      <c r="AU195" s="189" t="s">
        <v>77</v>
      </c>
      <c r="AY195" s="17" t="s">
        <v>152</v>
      </c>
      <c r="BE195" s="190">
        <f>IF(N195="základní",J195,0)</f>
        <v>0</v>
      </c>
      <c r="BF195" s="190">
        <f>IF(N195="snížená",J195,0)</f>
        <v>925.12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84</v>
      </c>
      <c r="BK195" s="190">
        <f>ROUND(I195*H195,2)</f>
        <v>925.12</v>
      </c>
      <c r="BL195" s="17" t="s">
        <v>91</v>
      </c>
      <c r="BM195" s="189" t="s">
        <v>1043</v>
      </c>
    </row>
    <row r="196" spans="1:65" s="1" customFormat="1" ht="11.25" x14ac:dyDescent="0.2">
      <c r="A196" s="34"/>
      <c r="B196" s="35"/>
      <c r="C196" s="36"/>
      <c r="D196" s="191" t="s">
        <v>160</v>
      </c>
      <c r="E196" s="36"/>
      <c r="F196" s="192" t="s">
        <v>926</v>
      </c>
      <c r="G196" s="36"/>
      <c r="H196" s="36"/>
      <c r="I196" s="193"/>
      <c r="J196" s="36"/>
      <c r="K196" s="36"/>
      <c r="L196" s="39"/>
      <c r="M196" s="194"/>
      <c r="N196" s="195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160</v>
      </c>
      <c r="AU196" s="17" t="s">
        <v>77</v>
      </c>
    </row>
    <row r="197" spans="1:65" s="1" customFormat="1" ht="16.5" customHeight="1" x14ac:dyDescent="0.2">
      <c r="A197" s="34"/>
      <c r="B197" s="35"/>
      <c r="C197" s="178" t="s">
        <v>278</v>
      </c>
      <c r="D197" s="178" t="s">
        <v>154</v>
      </c>
      <c r="E197" s="179" t="s">
        <v>927</v>
      </c>
      <c r="F197" s="180" t="s">
        <v>928</v>
      </c>
      <c r="G197" s="181" t="s">
        <v>281</v>
      </c>
      <c r="H197" s="182">
        <v>28</v>
      </c>
      <c r="I197" s="183">
        <v>16.52</v>
      </c>
      <c r="J197" s="184">
        <f>ROUND(I197*H197,2)</f>
        <v>462.56</v>
      </c>
      <c r="K197" s="180" t="s">
        <v>19</v>
      </c>
      <c r="L197" s="39"/>
      <c r="M197" s="185" t="s">
        <v>19</v>
      </c>
      <c r="N197" s="186" t="s">
        <v>45</v>
      </c>
      <c r="O197" s="64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91</v>
      </c>
      <c r="AT197" s="189" t="s">
        <v>154</v>
      </c>
      <c r="AU197" s="189" t="s">
        <v>77</v>
      </c>
      <c r="AY197" s="17" t="s">
        <v>152</v>
      </c>
      <c r="BE197" s="190">
        <f>IF(N197="základní",J197,0)</f>
        <v>0</v>
      </c>
      <c r="BF197" s="190">
        <f>IF(N197="snížená",J197,0)</f>
        <v>462.56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84</v>
      </c>
      <c r="BK197" s="190">
        <f>ROUND(I197*H197,2)</f>
        <v>462.56</v>
      </c>
      <c r="BL197" s="17" t="s">
        <v>91</v>
      </c>
      <c r="BM197" s="189" t="s">
        <v>1044</v>
      </c>
    </row>
    <row r="198" spans="1:65" s="1" customFormat="1" ht="11.25" x14ac:dyDescent="0.2">
      <c r="A198" s="34"/>
      <c r="B198" s="35"/>
      <c r="C198" s="36"/>
      <c r="D198" s="191" t="s">
        <v>160</v>
      </c>
      <c r="E198" s="36"/>
      <c r="F198" s="192" t="s">
        <v>928</v>
      </c>
      <c r="G198" s="36"/>
      <c r="H198" s="36"/>
      <c r="I198" s="193"/>
      <c r="J198" s="36"/>
      <c r="K198" s="36"/>
      <c r="L198" s="39"/>
      <c r="M198" s="194"/>
      <c r="N198" s="195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160</v>
      </c>
      <c r="AU198" s="17" t="s">
        <v>77</v>
      </c>
    </row>
    <row r="199" spans="1:65" s="11" customFormat="1" ht="25.9" customHeight="1" x14ac:dyDescent="0.2">
      <c r="B199" s="162"/>
      <c r="C199" s="163"/>
      <c r="D199" s="164" t="s">
        <v>72</v>
      </c>
      <c r="E199" s="165" t="s">
        <v>1045</v>
      </c>
      <c r="F199" s="165" t="s">
        <v>930</v>
      </c>
      <c r="G199" s="163"/>
      <c r="H199" s="163"/>
      <c r="I199" s="166"/>
      <c r="J199" s="167">
        <f>BK199</f>
        <v>0</v>
      </c>
      <c r="K199" s="163"/>
      <c r="L199" s="168"/>
      <c r="M199" s="169"/>
      <c r="N199" s="170"/>
      <c r="O199" s="170"/>
      <c r="P199" s="171">
        <v>0</v>
      </c>
      <c r="Q199" s="170"/>
      <c r="R199" s="171">
        <v>0</v>
      </c>
      <c r="S199" s="170"/>
      <c r="T199" s="172">
        <v>0</v>
      </c>
      <c r="AR199" s="173" t="s">
        <v>77</v>
      </c>
      <c r="AT199" s="174" t="s">
        <v>72</v>
      </c>
      <c r="AU199" s="174" t="s">
        <v>73</v>
      </c>
      <c r="AY199" s="173" t="s">
        <v>152</v>
      </c>
      <c r="BK199" s="175">
        <v>0</v>
      </c>
    </row>
    <row r="200" spans="1:65" s="11" customFormat="1" ht="25.9" customHeight="1" x14ac:dyDescent="0.2">
      <c r="B200" s="162"/>
      <c r="C200" s="163"/>
      <c r="D200" s="164" t="s">
        <v>72</v>
      </c>
      <c r="E200" s="165" t="s">
        <v>882</v>
      </c>
      <c r="F200" s="165" t="s">
        <v>883</v>
      </c>
      <c r="G200" s="163"/>
      <c r="H200" s="163"/>
      <c r="I200" s="166"/>
      <c r="J200" s="167">
        <f>BK200</f>
        <v>300953.10000000003</v>
      </c>
      <c r="K200" s="163"/>
      <c r="L200" s="168"/>
      <c r="M200" s="169"/>
      <c r="N200" s="170"/>
      <c r="O200" s="170"/>
      <c r="P200" s="171">
        <f>SUM(P201:P238)</f>
        <v>0</v>
      </c>
      <c r="Q200" s="170"/>
      <c r="R200" s="171">
        <f>SUM(R201:R238)</f>
        <v>0</v>
      </c>
      <c r="S200" s="170"/>
      <c r="T200" s="172">
        <f>SUM(T201:T238)</f>
        <v>0</v>
      </c>
      <c r="AR200" s="173" t="s">
        <v>77</v>
      </c>
      <c r="AT200" s="174" t="s">
        <v>72</v>
      </c>
      <c r="AU200" s="174" t="s">
        <v>73</v>
      </c>
      <c r="AY200" s="173" t="s">
        <v>152</v>
      </c>
      <c r="BK200" s="175">
        <f>SUM(BK201:BK238)</f>
        <v>300953.10000000003</v>
      </c>
    </row>
    <row r="201" spans="1:65" s="1" customFormat="1" ht="16.5" customHeight="1" x14ac:dyDescent="0.2">
      <c r="A201" s="34"/>
      <c r="B201" s="35"/>
      <c r="C201" s="178" t="s">
        <v>284</v>
      </c>
      <c r="D201" s="178" t="s">
        <v>154</v>
      </c>
      <c r="E201" s="179" t="s">
        <v>1046</v>
      </c>
      <c r="F201" s="180" t="s">
        <v>1047</v>
      </c>
      <c r="G201" s="181" t="s">
        <v>742</v>
      </c>
      <c r="H201" s="182">
        <v>320</v>
      </c>
      <c r="I201" s="183">
        <v>35.4</v>
      </c>
      <c r="J201" s="184">
        <f>ROUND(I201*H201,2)</f>
        <v>11328</v>
      </c>
      <c r="K201" s="180" t="s">
        <v>19</v>
      </c>
      <c r="L201" s="39"/>
      <c r="M201" s="185" t="s">
        <v>19</v>
      </c>
      <c r="N201" s="186" t="s">
        <v>45</v>
      </c>
      <c r="O201" s="64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91</v>
      </c>
      <c r="AT201" s="189" t="s">
        <v>154</v>
      </c>
      <c r="AU201" s="189" t="s">
        <v>77</v>
      </c>
      <c r="AY201" s="17" t="s">
        <v>152</v>
      </c>
      <c r="BE201" s="190">
        <f>IF(N201="základní",J201,0)</f>
        <v>0</v>
      </c>
      <c r="BF201" s="190">
        <f>IF(N201="snížená",J201,0)</f>
        <v>11328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84</v>
      </c>
      <c r="BK201" s="190">
        <f>ROUND(I201*H201,2)</f>
        <v>11328</v>
      </c>
      <c r="BL201" s="17" t="s">
        <v>91</v>
      </c>
      <c r="BM201" s="189" t="s">
        <v>1048</v>
      </c>
    </row>
    <row r="202" spans="1:65" s="1" customFormat="1" ht="11.25" x14ac:dyDescent="0.2">
      <c r="A202" s="34"/>
      <c r="B202" s="35"/>
      <c r="C202" s="36"/>
      <c r="D202" s="191" t="s">
        <v>160</v>
      </c>
      <c r="E202" s="36"/>
      <c r="F202" s="192" t="s">
        <v>1047</v>
      </c>
      <c r="G202" s="36"/>
      <c r="H202" s="36"/>
      <c r="I202" s="193"/>
      <c r="J202" s="36"/>
      <c r="K202" s="36"/>
      <c r="L202" s="39"/>
      <c r="M202" s="194"/>
      <c r="N202" s="195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160</v>
      </c>
      <c r="AU202" s="17" t="s">
        <v>77</v>
      </c>
    </row>
    <row r="203" spans="1:65" s="1" customFormat="1" ht="16.5" customHeight="1" x14ac:dyDescent="0.2">
      <c r="A203" s="34"/>
      <c r="B203" s="35"/>
      <c r="C203" s="178" t="s">
        <v>290</v>
      </c>
      <c r="D203" s="178" t="s">
        <v>154</v>
      </c>
      <c r="E203" s="179" t="s">
        <v>1049</v>
      </c>
      <c r="F203" s="180" t="s">
        <v>1050</v>
      </c>
      <c r="G203" s="181" t="s">
        <v>742</v>
      </c>
      <c r="H203" s="182">
        <v>480</v>
      </c>
      <c r="I203" s="183">
        <v>94.4</v>
      </c>
      <c r="J203" s="184">
        <f>ROUND(I203*H203,2)</f>
        <v>45312</v>
      </c>
      <c r="K203" s="180" t="s">
        <v>19</v>
      </c>
      <c r="L203" s="39"/>
      <c r="M203" s="185" t="s">
        <v>19</v>
      </c>
      <c r="N203" s="186" t="s">
        <v>45</v>
      </c>
      <c r="O203" s="64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91</v>
      </c>
      <c r="AT203" s="189" t="s">
        <v>154</v>
      </c>
      <c r="AU203" s="189" t="s">
        <v>77</v>
      </c>
      <c r="AY203" s="17" t="s">
        <v>152</v>
      </c>
      <c r="BE203" s="190">
        <f>IF(N203="základní",J203,0)</f>
        <v>0</v>
      </c>
      <c r="BF203" s="190">
        <f>IF(N203="snížená",J203,0)</f>
        <v>45312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45312</v>
      </c>
      <c r="BL203" s="17" t="s">
        <v>91</v>
      </c>
      <c r="BM203" s="189" t="s">
        <v>1051</v>
      </c>
    </row>
    <row r="204" spans="1:65" s="1" customFormat="1" ht="11.25" x14ac:dyDescent="0.2">
      <c r="A204" s="34"/>
      <c r="B204" s="35"/>
      <c r="C204" s="36"/>
      <c r="D204" s="191" t="s">
        <v>160</v>
      </c>
      <c r="E204" s="36"/>
      <c r="F204" s="192" t="s">
        <v>1052</v>
      </c>
      <c r="G204" s="36"/>
      <c r="H204" s="36"/>
      <c r="I204" s="193"/>
      <c r="J204" s="36"/>
      <c r="K204" s="36"/>
      <c r="L204" s="39"/>
      <c r="M204" s="194"/>
      <c r="N204" s="19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77</v>
      </c>
    </row>
    <row r="205" spans="1:65" s="1" customFormat="1" ht="16.5" customHeight="1" x14ac:dyDescent="0.2">
      <c r="A205" s="34"/>
      <c r="B205" s="35"/>
      <c r="C205" s="178" t="s">
        <v>296</v>
      </c>
      <c r="D205" s="178" t="s">
        <v>154</v>
      </c>
      <c r="E205" s="179" t="s">
        <v>935</v>
      </c>
      <c r="F205" s="180" t="s">
        <v>936</v>
      </c>
      <c r="G205" s="181" t="s">
        <v>742</v>
      </c>
      <c r="H205" s="182">
        <v>4</v>
      </c>
      <c r="I205" s="183">
        <v>30.68</v>
      </c>
      <c r="J205" s="184">
        <f>ROUND(I205*H205,2)</f>
        <v>122.72</v>
      </c>
      <c r="K205" s="180" t="s">
        <v>19</v>
      </c>
      <c r="L205" s="39"/>
      <c r="M205" s="185" t="s">
        <v>19</v>
      </c>
      <c r="N205" s="186" t="s">
        <v>45</v>
      </c>
      <c r="O205" s="64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91</v>
      </c>
      <c r="AT205" s="189" t="s">
        <v>154</v>
      </c>
      <c r="AU205" s="189" t="s">
        <v>77</v>
      </c>
      <c r="AY205" s="17" t="s">
        <v>152</v>
      </c>
      <c r="BE205" s="190">
        <f>IF(N205="základní",J205,0)</f>
        <v>0</v>
      </c>
      <c r="BF205" s="190">
        <f>IF(N205="snížená",J205,0)</f>
        <v>122.72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84</v>
      </c>
      <c r="BK205" s="190">
        <f>ROUND(I205*H205,2)</f>
        <v>122.72</v>
      </c>
      <c r="BL205" s="17" t="s">
        <v>91</v>
      </c>
      <c r="BM205" s="189" t="s">
        <v>1053</v>
      </c>
    </row>
    <row r="206" spans="1:65" s="1" customFormat="1" ht="11.25" x14ac:dyDescent="0.2">
      <c r="A206" s="34"/>
      <c r="B206" s="35"/>
      <c r="C206" s="36"/>
      <c r="D206" s="191" t="s">
        <v>160</v>
      </c>
      <c r="E206" s="36"/>
      <c r="F206" s="192" t="s">
        <v>936</v>
      </c>
      <c r="G206" s="36"/>
      <c r="H206" s="36"/>
      <c r="I206" s="193"/>
      <c r="J206" s="36"/>
      <c r="K206" s="36"/>
      <c r="L206" s="39"/>
      <c r="M206" s="194"/>
      <c r="N206" s="195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160</v>
      </c>
      <c r="AU206" s="17" t="s">
        <v>77</v>
      </c>
    </row>
    <row r="207" spans="1:65" s="1" customFormat="1" ht="16.5" customHeight="1" x14ac:dyDescent="0.2">
      <c r="A207" s="34"/>
      <c r="B207" s="35"/>
      <c r="C207" s="178" t="s">
        <v>302</v>
      </c>
      <c r="D207" s="178" t="s">
        <v>154</v>
      </c>
      <c r="E207" s="179" t="s">
        <v>937</v>
      </c>
      <c r="F207" s="180" t="s">
        <v>938</v>
      </c>
      <c r="G207" s="181" t="s">
        <v>742</v>
      </c>
      <c r="H207" s="182">
        <v>3120</v>
      </c>
      <c r="I207" s="183">
        <v>25.96</v>
      </c>
      <c r="J207" s="184">
        <f>ROUND(I207*H207,2)</f>
        <v>80995.199999999997</v>
      </c>
      <c r="K207" s="180" t="s">
        <v>19</v>
      </c>
      <c r="L207" s="39"/>
      <c r="M207" s="185" t="s">
        <v>19</v>
      </c>
      <c r="N207" s="186" t="s">
        <v>45</v>
      </c>
      <c r="O207" s="64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91</v>
      </c>
      <c r="AT207" s="189" t="s">
        <v>154</v>
      </c>
      <c r="AU207" s="189" t="s">
        <v>77</v>
      </c>
      <c r="AY207" s="17" t="s">
        <v>152</v>
      </c>
      <c r="BE207" s="190">
        <f>IF(N207="základní",J207,0)</f>
        <v>0</v>
      </c>
      <c r="BF207" s="190">
        <f>IF(N207="snížená",J207,0)</f>
        <v>80995.199999999997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84</v>
      </c>
      <c r="BK207" s="190">
        <f>ROUND(I207*H207,2)</f>
        <v>80995.199999999997</v>
      </c>
      <c r="BL207" s="17" t="s">
        <v>91</v>
      </c>
      <c r="BM207" s="189" t="s">
        <v>1054</v>
      </c>
    </row>
    <row r="208" spans="1:65" s="1" customFormat="1" ht="11.25" x14ac:dyDescent="0.2">
      <c r="A208" s="34"/>
      <c r="B208" s="35"/>
      <c r="C208" s="36"/>
      <c r="D208" s="191" t="s">
        <v>160</v>
      </c>
      <c r="E208" s="36"/>
      <c r="F208" s="192" t="s">
        <v>938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160</v>
      </c>
      <c r="AU208" s="17" t="s">
        <v>77</v>
      </c>
    </row>
    <row r="209" spans="1:65" s="1" customFormat="1" ht="16.5" customHeight="1" x14ac:dyDescent="0.2">
      <c r="A209" s="34"/>
      <c r="B209" s="35"/>
      <c r="C209" s="178" t="s">
        <v>308</v>
      </c>
      <c r="D209" s="178" t="s">
        <v>154</v>
      </c>
      <c r="E209" s="179" t="s">
        <v>939</v>
      </c>
      <c r="F209" s="180" t="s">
        <v>940</v>
      </c>
      <c r="G209" s="181" t="s">
        <v>742</v>
      </c>
      <c r="H209" s="182">
        <v>880</v>
      </c>
      <c r="I209" s="183">
        <v>25.96</v>
      </c>
      <c r="J209" s="184">
        <f>ROUND(I209*H209,2)</f>
        <v>22844.799999999999</v>
      </c>
      <c r="K209" s="180" t="s">
        <v>19</v>
      </c>
      <c r="L209" s="39"/>
      <c r="M209" s="185" t="s">
        <v>19</v>
      </c>
      <c r="N209" s="186" t="s">
        <v>45</v>
      </c>
      <c r="O209" s="64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91</v>
      </c>
      <c r="AT209" s="189" t="s">
        <v>154</v>
      </c>
      <c r="AU209" s="189" t="s">
        <v>77</v>
      </c>
      <c r="AY209" s="17" t="s">
        <v>152</v>
      </c>
      <c r="BE209" s="190">
        <f>IF(N209="základní",J209,0)</f>
        <v>0</v>
      </c>
      <c r="BF209" s="190">
        <f>IF(N209="snížená",J209,0)</f>
        <v>22844.799999999999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84</v>
      </c>
      <c r="BK209" s="190">
        <f>ROUND(I209*H209,2)</f>
        <v>22844.799999999999</v>
      </c>
      <c r="BL209" s="17" t="s">
        <v>91</v>
      </c>
      <c r="BM209" s="189" t="s">
        <v>1055</v>
      </c>
    </row>
    <row r="210" spans="1:65" s="1" customFormat="1" ht="11.25" x14ac:dyDescent="0.2">
      <c r="A210" s="34"/>
      <c r="B210" s="35"/>
      <c r="C210" s="36"/>
      <c r="D210" s="191" t="s">
        <v>160</v>
      </c>
      <c r="E210" s="36"/>
      <c r="F210" s="192" t="s">
        <v>940</v>
      </c>
      <c r="G210" s="36"/>
      <c r="H210" s="36"/>
      <c r="I210" s="193"/>
      <c r="J210" s="36"/>
      <c r="K210" s="36"/>
      <c r="L210" s="39"/>
      <c r="M210" s="194"/>
      <c r="N210" s="195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160</v>
      </c>
      <c r="AU210" s="17" t="s">
        <v>77</v>
      </c>
    </row>
    <row r="211" spans="1:65" s="1" customFormat="1" ht="16.5" customHeight="1" x14ac:dyDescent="0.2">
      <c r="A211" s="34"/>
      <c r="B211" s="35"/>
      <c r="C211" s="178" t="s">
        <v>314</v>
      </c>
      <c r="D211" s="178" t="s">
        <v>154</v>
      </c>
      <c r="E211" s="179" t="s">
        <v>941</v>
      </c>
      <c r="F211" s="180" t="s">
        <v>942</v>
      </c>
      <c r="G211" s="181" t="s">
        <v>742</v>
      </c>
      <c r="H211" s="182">
        <v>240</v>
      </c>
      <c r="I211" s="183">
        <v>23.6</v>
      </c>
      <c r="J211" s="184">
        <f>ROUND(I211*H211,2)</f>
        <v>5664</v>
      </c>
      <c r="K211" s="180" t="s">
        <v>19</v>
      </c>
      <c r="L211" s="39"/>
      <c r="M211" s="185" t="s">
        <v>19</v>
      </c>
      <c r="N211" s="186" t="s">
        <v>45</v>
      </c>
      <c r="O211" s="64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91</v>
      </c>
      <c r="AT211" s="189" t="s">
        <v>154</v>
      </c>
      <c r="AU211" s="189" t="s">
        <v>77</v>
      </c>
      <c r="AY211" s="17" t="s">
        <v>152</v>
      </c>
      <c r="BE211" s="190">
        <f>IF(N211="základní",J211,0)</f>
        <v>0</v>
      </c>
      <c r="BF211" s="190">
        <f>IF(N211="snížená",J211,0)</f>
        <v>5664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84</v>
      </c>
      <c r="BK211" s="190">
        <f>ROUND(I211*H211,2)</f>
        <v>5664</v>
      </c>
      <c r="BL211" s="17" t="s">
        <v>91</v>
      </c>
      <c r="BM211" s="189" t="s">
        <v>1056</v>
      </c>
    </row>
    <row r="212" spans="1:65" s="1" customFormat="1" ht="11.25" x14ac:dyDescent="0.2">
      <c r="A212" s="34"/>
      <c r="B212" s="35"/>
      <c r="C212" s="36"/>
      <c r="D212" s="191" t="s">
        <v>160</v>
      </c>
      <c r="E212" s="36"/>
      <c r="F212" s="192" t="s">
        <v>942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160</v>
      </c>
      <c r="AU212" s="17" t="s">
        <v>77</v>
      </c>
    </row>
    <row r="213" spans="1:65" s="1" customFormat="1" ht="16.5" customHeight="1" x14ac:dyDescent="0.2">
      <c r="A213" s="34"/>
      <c r="B213" s="35"/>
      <c r="C213" s="178" t="s">
        <v>322</v>
      </c>
      <c r="D213" s="178" t="s">
        <v>154</v>
      </c>
      <c r="E213" s="179" t="s">
        <v>943</v>
      </c>
      <c r="F213" s="180" t="s">
        <v>944</v>
      </c>
      <c r="G213" s="181" t="s">
        <v>281</v>
      </c>
      <c r="H213" s="182">
        <v>405</v>
      </c>
      <c r="I213" s="183">
        <v>23.6</v>
      </c>
      <c r="J213" s="184">
        <f>ROUND(I213*H213,2)</f>
        <v>9558</v>
      </c>
      <c r="K213" s="180" t="s">
        <v>19</v>
      </c>
      <c r="L213" s="39"/>
      <c r="M213" s="185" t="s">
        <v>19</v>
      </c>
      <c r="N213" s="186" t="s">
        <v>45</v>
      </c>
      <c r="O213" s="64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91</v>
      </c>
      <c r="AT213" s="189" t="s">
        <v>154</v>
      </c>
      <c r="AU213" s="189" t="s">
        <v>77</v>
      </c>
      <c r="AY213" s="17" t="s">
        <v>152</v>
      </c>
      <c r="BE213" s="190">
        <f>IF(N213="základní",J213,0)</f>
        <v>0</v>
      </c>
      <c r="BF213" s="190">
        <f>IF(N213="snížená",J213,0)</f>
        <v>9558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84</v>
      </c>
      <c r="BK213" s="190">
        <f>ROUND(I213*H213,2)</f>
        <v>9558</v>
      </c>
      <c r="BL213" s="17" t="s">
        <v>91</v>
      </c>
      <c r="BM213" s="189" t="s">
        <v>1057</v>
      </c>
    </row>
    <row r="214" spans="1:65" s="1" customFormat="1" ht="11.25" x14ac:dyDescent="0.2">
      <c r="A214" s="34"/>
      <c r="B214" s="35"/>
      <c r="C214" s="36"/>
      <c r="D214" s="191" t="s">
        <v>160</v>
      </c>
      <c r="E214" s="36"/>
      <c r="F214" s="192" t="s">
        <v>944</v>
      </c>
      <c r="G214" s="36"/>
      <c r="H214" s="36"/>
      <c r="I214" s="193"/>
      <c r="J214" s="36"/>
      <c r="K214" s="36"/>
      <c r="L214" s="39"/>
      <c r="M214" s="194"/>
      <c r="N214" s="19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160</v>
      </c>
      <c r="AU214" s="17" t="s">
        <v>77</v>
      </c>
    </row>
    <row r="215" spans="1:65" s="1" customFormat="1" ht="16.5" customHeight="1" x14ac:dyDescent="0.2">
      <c r="A215" s="34"/>
      <c r="B215" s="35"/>
      <c r="C215" s="178" t="s">
        <v>330</v>
      </c>
      <c r="D215" s="178" t="s">
        <v>154</v>
      </c>
      <c r="E215" s="179" t="s">
        <v>945</v>
      </c>
      <c r="F215" s="180" t="s">
        <v>946</v>
      </c>
      <c r="G215" s="181" t="s">
        <v>281</v>
      </c>
      <c r="H215" s="182">
        <v>94</v>
      </c>
      <c r="I215" s="183">
        <v>47.2</v>
      </c>
      <c r="J215" s="184">
        <f>ROUND(I215*H215,2)</f>
        <v>4436.8</v>
      </c>
      <c r="K215" s="180" t="s">
        <v>19</v>
      </c>
      <c r="L215" s="39"/>
      <c r="M215" s="185" t="s">
        <v>19</v>
      </c>
      <c r="N215" s="186" t="s">
        <v>45</v>
      </c>
      <c r="O215" s="64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91</v>
      </c>
      <c r="AT215" s="189" t="s">
        <v>154</v>
      </c>
      <c r="AU215" s="189" t="s">
        <v>77</v>
      </c>
      <c r="AY215" s="17" t="s">
        <v>152</v>
      </c>
      <c r="BE215" s="190">
        <f>IF(N215="základní",J215,0)</f>
        <v>0</v>
      </c>
      <c r="BF215" s="190">
        <f>IF(N215="snížená",J215,0)</f>
        <v>4436.8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84</v>
      </c>
      <c r="BK215" s="190">
        <f>ROUND(I215*H215,2)</f>
        <v>4436.8</v>
      </c>
      <c r="BL215" s="17" t="s">
        <v>91</v>
      </c>
      <c r="BM215" s="189" t="s">
        <v>1058</v>
      </c>
    </row>
    <row r="216" spans="1:65" s="1" customFormat="1" ht="11.25" x14ac:dyDescent="0.2">
      <c r="A216" s="34"/>
      <c r="B216" s="35"/>
      <c r="C216" s="36"/>
      <c r="D216" s="191" t="s">
        <v>160</v>
      </c>
      <c r="E216" s="36"/>
      <c r="F216" s="192" t="s">
        <v>946</v>
      </c>
      <c r="G216" s="36"/>
      <c r="H216" s="36"/>
      <c r="I216" s="193"/>
      <c r="J216" s="36"/>
      <c r="K216" s="36"/>
      <c r="L216" s="39"/>
      <c r="M216" s="194"/>
      <c r="N216" s="195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160</v>
      </c>
      <c r="AU216" s="17" t="s">
        <v>77</v>
      </c>
    </row>
    <row r="217" spans="1:65" s="1" customFormat="1" ht="16.5" customHeight="1" x14ac:dyDescent="0.2">
      <c r="A217" s="34"/>
      <c r="B217" s="35"/>
      <c r="C217" s="178" t="s">
        <v>339</v>
      </c>
      <c r="D217" s="178" t="s">
        <v>154</v>
      </c>
      <c r="E217" s="179" t="s">
        <v>947</v>
      </c>
      <c r="F217" s="180" t="s">
        <v>948</v>
      </c>
      <c r="G217" s="181" t="s">
        <v>281</v>
      </c>
      <c r="H217" s="182">
        <v>68</v>
      </c>
      <c r="I217" s="183">
        <v>76.7</v>
      </c>
      <c r="J217" s="184">
        <f>ROUND(I217*H217,2)</f>
        <v>5215.6000000000004</v>
      </c>
      <c r="K217" s="180" t="s">
        <v>19</v>
      </c>
      <c r="L217" s="39"/>
      <c r="M217" s="185" t="s">
        <v>19</v>
      </c>
      <c r="N217" s="186" t="s">
        <v>45</v>
      </c>
      <c r="O217" s="64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91</v>
      </c>
      <c r="AT217" s="189" t="s">
        <v>154</v>
      </c>
      <c r="AU217" s="189" t="s">
        <v>77</v>
      </c>
      <c r="AY217" s="17" t="s">
        <v>152</v>
      </c>
      <c r="BE217" s="190">
        <f>IF(N217="základní",J217,0)</f>
        <v>0</v>
      </c>
      <c r="BF217" s="190">
        <f>IF(N217="snížená",J217,0)</f>
        <v>5215.6000000000004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84</v>
      </c>
      <c r="BK217" s="190">
        <f>ROUND(I217*H217,2)</f>
        <v>5215.6000000000004</v>
      </c>
      <c r="BL217" s="17" t="s">
        <v>91</v>
      </c>
      <c r="BM217" s="189" t="s">
        <v>1059</v>
      </c>
    </row>
    <row r="218" spans="1:65" s="1" customFormat="1" ht="11.25" x14ac:dyDescent="0.2">
      <c r="A218" s="34"/>
      <c r="B218" s="35"/>
      <c r="C218" s="36"/>
      <c r="D218" s="191" t="s">
        <v>160</v>
      </c>
      <c r="E218" s="36"/>
      <c r="F218" s="192" t="s">
        <v>948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160</v>
      </c>
      <c r="AU218" s="17" t="s">
        <v>77</v>
      </c>
    </row>
    <row r="219" spans="1:65" s="1" customFormat="1" ht="16.5" customHeight="1" x14ac:dyDescent="0.2">
      <c r="A219" s="34"/>
      <c r="B219" s="35"/>
      <c r="C219" s="178" t="s">
        <v>348</v>
      </c>
      <c r="D219" s="178" t="s">
        <v>154</v>
      </c>
      <c r="E219" s="179" t="s">
        <v>1060</v>
      </c>
      <c r="F219" s="180" t="s">
        <v>1061</v>
      </c>
      <c r="G219" s="181" t="s">
        <v>281</v>
      </c>
      <c r="H219" s="182">
        <v>4</v>
      </c>
      <c r="I219" s="183">
        <v>94.4</v>
      </c>
      <c r="J219" s="184">
        <f>ROUND(I219*H219,2)</f>
        <v>377.6</v>
      </c>
      <c r="K219" s="180" t="s">
        <v>19</v>
      </c>
      <c r="L219" s="39"/>
      <c r="M219" s="185" t="s">
        <v>19</v>
      </c>
      <c r="N219" s="186" t="s">
        <v>45</v>
      </c>
      <c r="O219" s="64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91</v>
      </c>
      <c r="AT219" s="189" t="s">
        <v>154</v>
      </c>
      <c r="AU219" s="189" t="s">
        <v>77</v>
      </c>
      <c r="AY219" s="17" t="s">
        <v>152</v>
      </c>
      <c r="BE219" s="190">
        <f>IF(N219="základní",J219,0)</f>
        <v>0</v>
      </c>
      <c r="BF219" s="190">
        <f>IF(N219="snížená",J219,0)</f>
        <v>377.6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84</v>
      </c>
      <c r="BK219" s="190">
        <f>ROUND(I219*H219,2)</f>
        <v>377.6</v>
      </c>
      <c r="BL219" s="17" t="s">
        <v>91</v>
      </c>
      <c r="BM219" s="189" t="s">
        <v>1062</v>
      </c>
    </row>
    <row r="220" spans="1:65" s="1" customFormat="1" ht="11.25" x14ac:dyDescent="0.2">
      <c r="A220" s="34"/>
      <c r="B220" s="35"/>
      <c r="C220" s="36"/>
      <c r="D220" s="191" t="s">
        <v>160</v>
      </c>
      <c r="E220" s="36"/>
      <c r="F220" s="192" t="s">
        <v>1061</v>
      </c>
      <c r="G220" s="36"/>
      <c r="H220" s="36"/>
      <c r="I220" s="193"/>
      <c r="J220" s="36"/>
      <c r="K220" s="36"/>
      <c r="L220" s="39"/>
      <c r="M220" s="194"/>
      <c r="N220" s="195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160</v>
      </c>
      <c r="AU220" s="17" t="s">
        <v>77</v>
      </c>
    </row>
    <row r="221" spans="1:65" s="1" customFormat="1" ht="16.5" customHeight="1" x14ac:dyDescent="0.2">
      <c r="A221" s="34"/>
      <c r="B221" s="35"/>
      <c r="C221" s="178" t="s">
        <v>520</v>
      </c>
      <c r="D221" s="178" t="s">
        <v>154</v>
      </c>
      <c r="E221" s="179" t="s">
        <v>949</v>
      </c>
      <c r="F221" s="180" t="s">
        <v>950</v>
      </c>
      <c r="G221" s="181" t="s">
        <v>281</v>
      </c>
      <c r="H221" s="182">
        <v>337</v>
      </c>
      <c r="I221" s="183">
        <v>76.7</v>
      </c>
      <c r="J221" s="184">
        <f>ROUND(I221*H221,2)</f>
        <v>25847.9</v>
      </c>
      <c r="K221" s="180" t="s">
        <v>19</v>
      </c>
      <c r="L221" s="39"/>
      <c r="M221" s="185" t="s">
        <v>19</v>
      </c>
      <c r="N221" s="186" t="s">
        <v>45</v>
      </c>
      <c r="O221" s="64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91</v>
      </c>
      <c r="AT221" s="189" t="s">
        <v>154</v>
      </c>
      <c r="AU221" s="189" t="s">
        <v>77</v>
      </c>
      <c r="AY221" s="17" t="s">
        <v>152</v>
      </c>
      <c r="BE221" s="190">
        <f>IF(N221="základní",J221,0)</f>
        <v>0</v>
      </c>
      <c r="BF221" s="190">
        <f>IF(N221="snížená",J221,0)</f>
        <v>25847.9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7" t="s">
        <v>84</v>
      </c>
      <c r="BK221" s="190">
        <f>ROUND(I221*H221,2)</f>
        <v>25847.9</v>
      </c>
      <c r="BL221" s="17" t="s">
        <v>91</v>
      </c>
      <c r="BM221" s="189" t="s">
        <v>1063</v>
      </c>
    </row>
    <row r="222" spans="1:65" s="1" customFormat="1" ht="11.25" x14ac:dyDescent="0.2">
      <c r="A222" s="34"/>
      <c r="B222" s="35"/>
      <c r="C222" s="36"/>
      <c r="D222" s="191" t="s">
        <v>160</v>
      </c>
      <c r="E222" s="36"/>
      <c r="F222" s="192" t="s">
        <v>950</v>
      </c>
      <c r="G222" s="36"/>
      <c r="H222" s="36"/>
      <c r="I222" s="193"/>
      <c r="J222" s="36"/>
      <c r="K222" s="36"/>
      <c r="L222" s="39"/>
      <c r="M222" s="194"/>
      <c r="N222" s="195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160</v>
      </c>
      <c r="AU222" s="17" t="s">
        <v>77</v>
      </c>
    </row>
    <row r="223" spans="1:65" s="1" customFormat="1" ht="16.5" customHeight="1" x14ac:dyDescent="0.2">
      <c r="A223" s="34"/>
      <c r="B223" s="35"/>
      <c r="C223" s="178" t="s">
        <v>522</v>
      </c>
      <c r="D223" s="178" t="s">
        <v>154</v>
      </c>
      <c r="E223" s="179" t="s">
        <v>951</v>
      </c>
      <c r="F223" s="180" t="s">
        <v>952</v>
      </c>
      <c r="G223" s="181" t="s">
        <v>281</v>
      </c>
      <c r="H223" s="182">
        <v>106</v>
      </c>
      <c r="I223" s="183">
        <v>295</v>
      </c>
      <c r="J223" s="184">
        <f>ROUND(I223*H223,2)</f>
        <v>31270</v>
      </c>
      <c r="K223" s="180" t="s">
        <v>19</v>
      </c>
      <c r="L223" s="39"/>
      <c r="M223" s="185" t="s">
        <v>19</v>
      </c>
      <c r="N223" s="186" t="s">
        <v>45</v>
      </c>
      <c r="O223" s="64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91</v>
      </c>
      <c r="AT223" s="189" t="s">
        <v>154</v>
      </c>
      <c r="AU223" s="189" t="s">
        <v>77</v>
      </c>
      <c r="AY223" s="17" t="s">
        <v>152</v>
      </c>
      <c r="BE223" s="190">
        <f>IF(N223="základní",J223,0)</f>
        <v>0</v>
      </c>
      <c r="BF223" s="190">
        <f>IF(N223="snížená",J223,0)</f>
        <v>31270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7" t="s">
        <v>84</v>
      </c>
      <c r="BK223" s="190">
        <f>ROUND(I223*H223,2)</f>
        <v>31270</v>
      </c>
      <c r="BL223" s="17" t="s">
        <v>91</v>
      </c>
      <c r="BM223" s="189" t="s">
        <v>1064</v>
      </c>
    </row>
    <row r="224" spans="1:65" s="1" customFormat="1" ht="11.25" x14ac:dyDescent="0.2">
      <c r="A224" s="34"/>
      <c r="B224" s="35"/>
      <c r="C224" s="36"/>
      <c r="D224" s="191" t="s">
        <v>160</v>
      </c>
      <c r="E224" s="36"/>
      <c r="F224" s="192" t="s">
        <v>952</v>
      </c>
      <c r="G224" s="36"/>
      <c r="H224" s="36"/>
      <c r="I224" s="193"/>
      <c r="J224" s="36"/>
      <c r="K224" s="36"/>
      <c r="L224" s="39"/>
      <c r="M224" s="194"/>
      <c r="N224" s="195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160</v>
      </c>
      <c r="AU224" s="17" t="s">
        <v>77</v>
      </c>
    </row>
    <row r="225" spans="1:65" s="1" customFormat="1" ht="16.5" customHeight="1" x14ac:dyDescent="0.2">
      <c r="A225" s="34"/>
      <c r="B225" s="35"/>
      <c r="C225" s="178" t="s">
        <v>524</v>
      </c>
      <c r="D225" s="178" t="s">
        <v>154</v>
      </c>
      <c r="E225" s="179" t="s">
        <v>953</v>
      </c>
      <c r="F225" s="180" t="s">
        <v>954</v>
      </c>
      <c r="G225" s="181" t="s">
        <v>281</v>
      </c>
      <c r="H225" s="182">
        <v>54</v>
      </c>
      <c r="I225" s="183">
        <v>295</v>
      </c>
      <c r="J225" s="184">
        <f>ROUND(I225*H225,2)</f>
        <v>15930</v>
      </c>
      <c r="K225" s="180" t="s">
        <v>19</v>
      </c>
      <c r="L225" s="39"/>
      <c r="M225" s="185" t="s">
        <v>19</v>
      </c>
      <c r="N225" s="186" t="s">
        <v>45</v>
      </c>
      <c r="O225" s="64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91</v>
      </c>
      <c r="AT225" s="189" t="s">
        <v>154</v>
      </c>
      <c r="AU225" s="189" t="s">
        <v>77</v>
      </c>
      <c r="AY225" s="17" t="s">
        <v>152</v>
      </c>
      <c r="BE225" s="190">
        <f>IF(N225="základní",J225,0)</f>
        <v>0</v>
      </c>
      <c r="BF225" s="190">
        <f>IF(N225="snížená",J225,0)</f>
        <v>15930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84</v>
      </c>
      <c r="BK225" s="190">
        <f>ROUND(I225*H225,2)</f>
        <v>15930</v>
      </c>
      <c r="BL225" s="17" t="s">
        <v>91</v>
      </c>
      <c r="BM225" s="189" t="s">
        <v>1065</v>
      </c>
    </row>
    <row r="226" spans="1:65" s="1" customFormat="1" ht="11.25" x14ac:dyDescent="0.2">
      <c r="A226" s="34"/>
      <c r="B226" s="35"/>
      <c r="C226" s="36"/>
      <c r="D226" s="191" t="s">
        <v>160</v>
      </c>
      <c r="E226" s="36"/>
      <c r="F226" s="192" t="s">
        <v>954</v>
      </c>
      <c r="G226" s="36"/>
      <c r="H226" s="36"/>
      <c r="I226" s="193"/>
      <c r="J226" s="36"/>
      <c r="K226" s="36"/>
      <c r="L226" s="39"/>
      <c r="M226" s="194"/>
      <c r="N226" s="195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160</v>
      </c>
      <c r="AU226" s="17" t="s">
        <v>77</v>
      </c>
    </row>
    <row r="227" spans="1:65" s="1" customFormat="1" ht="16.5" customHeight="1" x14ac:dyDescent="0.2">
      <c r="A227" s="34"/>
      <c r="B227" s="35"/>
      <c r="C227" s="178" t="s">
        <v>1066</v>
      </c>
      <c r="D227" s="178" t="s">
        <v>154</v>
      </c>
      <c r="E227" s="179" t="s">
        <v>1133</v>
      </c>
      <c r="F227" s="180" t="s">
        <v>932</v>
      </c>
      <c r="G227" s="181" t="s">
        <v>742</v>
      </c>
      <c r="H227" s="182">
        <v>260</v>
      </c>
      <c r="I227" s="183">
        <v>35.4</v>
      </c>
      <c r="J227" s="184">
        <f>ROUND(I227*H227,2)</f>
        <v>9204</v>
      </c>
      <c r="K227" s="180" t="s">
        <v>19</v>
      </c>
      <c r="L227" s="39"/>
      <c r="M227" s="185" t="s">
        <v>19</v>
      </c>
      <c r="N227" s="186" t="s">
        <v>45</v>
      </c>
      <c r="O227" s="64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91</v>
      </c>
      <c r="AT227" s="189" t="s">
        <v>154</v>
      </c>
      <c r="AU227" s="189" t="s">
        <v>77</v>
      </c>
      <c r="AY227" s="17" t="s">
        <v>152</v>
      </c>
      <c r="BE227" s="190">
        <f>IF(N227="základní",J227,0)</f>
        <v>0</v>
      </c>
      <c r="BF227" s="190">
        <f>IF(N227="snížená",J227,0)</f>
        <v>9204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7" t="s">
        <v>84</v>
      </c>
      <c r="BK227" s="190">
        <f>ROUND(I227*H227,2)</f>
        <v>9204</v>
      </c>
      <c r="BL227" s="17" t="s">
        <v>91</v>
      </c>
      <c r="BM227" s="189" t="s">
        <v>1134</v>
      </c>
    </row>
    <row r="228" spans="1:65" s="1" customFormat="1" ht="11.25" x14ac:dyDescent="0.2">
      <c r="A228" s="34"/>
      <c r="B228" s="35"/>
      <c r="C228" s="36"/>
      <c r="D228" s="191" t="s">
        <v>160</v>
      </c>
      <c r="E228" s="36"/>
      <c r="F228" s="192" t="s">
        <v>932</v>
      </c>
      <c r="G228" s="36"/>
      <c r="H228" s="36"/>
      <c r="I228" s="193"/>
      <c r="J228" s="36"/>
      <c r="K228" s="36"/>
      <c r="L228" s="39"/>
      <c r="M228" s="194"/>
      <c r="N228" s="195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160</v>
      </c>
      <c r="AU228" s="17" t="s">
        <v>77</v>
      </c>
    </row>
    <row r="229" spans="1:65" s="1" customFormat="1" ht="16.5" customHeight="1" x14ac:dyDescent="0.2">
      <c r="A229" s="34"/>
      <c r="B229" s="35"/>
      <c r="C229" s="178" t="s">
        <v>852</v>
      </c>
      <c r="D229" s="178" t="s">
        <v>154</v>
      </c>
      <c r="E229" s="179" t="s">
        <v>1135</v>
      </c>
      <c r="F229" s="180" t="s">
        <v>1070</v>
      </c>
      <c r="G229" s="181" t="s">
        <v>742</v>
      </c>
      <c r="H229" s="182">
        <v>1100</v>
      </c>
      <c r="I229" s="183">
        <v>21.24</v>
      </c>
      <c r="J229" s="184">
        <f>ROUND(I229*H229,2)</f>
        <v>23364</v>
      </c>
      <c r="K229" s="180" t="s">
        <v>19</v>
      </c>
      <c r="L229" s="39"/>
      <c r="M229" s="185" t="s">
        <v>19</v>
      </c>
      <c r="N229" s="186" t="s">
        <v>45</v>
      </c>
      <c r="O229" s="64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91</v>
      </c>
      <c r="AT229" s="189" t="s">
        <v>154</v>
      </c>
      <c r="AU229" s="189" t="s">
        <v>77</v>
      </c>
      <c r="AY229" s="17" t="s">
        <v>152</v>
      </c>
      <c r="BE229" s="190">
        <f>IF(N229="základní",J229,0)</f>
        <v>0</v>
      </c>
      <c r="BF229" s="190">
        <f>IF(N229="snížená",J229,0)</f>
        <v>23364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7" t="s">
        <v>84</v>
      </c>
      <c r="BK229" s="190">
        <f>ROUND(I229*H229,2)</f>
        <v>23364</v>
      </c>
      <c r="BL229" s="17" t="s">
        <v>91</v>
      </c>
      <c r="BM229" s="189" t="s">
        <v>1136</v>
      </c>
    </row>
    <row r="230" spans="1:65" s="1" customFormat="1" ht="11.25" x14ac:dyDescent="0.2">
      <c r="A230" s="34"/>
      <c r="B230" s="35"/>
      <c r="C230" s="36"/>
      <c r="D230" s="191" t="s">
        <v>160</v>
      </c>
      <c r="E230" s="36"/>
      <c r="F230" s="192" t="s">
        <v>1070</v>
      </c>
      <c r="G230" s="36"/>
      <c r="H230" s="36"/>
      <c r="I230" s="193"/>
      <c r="J230" s="36"/>
      <c r="K230" s="36"/>
      <c r="L230" s="39"/>
      <c r="M230" s="194"/>
      <c r="N230" s="195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160</v>
      </c>
      <c r="AU230" s="17" t="s">
        <v>77</v>
      </c>
    </row>
    <row r="231" spans="1:65" s="1" customFormat="1" ht="16.5" customHeight="1" x14ac:dyDescent="0.2">
      <c r="A231" s="34"/>
      <c r="B231" s="35"/>
      <c r="C231" s="178" t="s">
        <v>1072</v>
      </c>
      <c r="D231" s="178" t="s">
        <v>154</v>
      </c>
      <c r="E231" s="179" t="s">
        <v>1137</v>
      </c>
      <c r="F231" s="180" t="s">
        <v>944</v>
      </c>
      <c r="G231" s="181" t="s">
        <v>281</v>
      </c>
      <c r="H231" s="182">
        <v>22</v>
      </c>
      <c r="I231" s="183">
        <v>23.6</v>
      </c>
      <c r="J231" s="184">
        <f>ROUND(I231*H231,2)</f>
        <v>519.20000000000005</v>
      </c>
      <c r="K231" s="180" t="s">
        <v>19</v>
      </c>
      <c r="L231" s="39"/>
      <c r="M231" s="185" t="s">
        <v>19</v>
      </c>
      <c r="N231" s="186" t="s">
        <v>45</v>
      </c>
      <c r="O231" s="64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91</v>
      </c>
      <c r="AT231" s="189" t="s">
        <v>154</v>
      </c>
      <c r="AU231" s="189" t="s">
        <v>77</v>
      </c>
      <c r="AY231" s="17" t="s">
        <v>152</v>
      </c>
      <c r="BE231" s="190">
        <f>IF(N231="základní",J231,0)</f>
        <v>0</v>
      </c>
      <c r="BF231" s="190">
        <f>IF(N231="snížená",J231,0)</f>
        <v>519.20000000000005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7" t="s">
        <v>84</v>
      </c>
      <c r="BK231" s="190">
        <f>ROUND(I231*H231,2)</f>
        <v>519.20000000000005</v>
      </c>
      <c r="BL231" s="17" t="s">
        <v>91</v>
      </c>
      <c r="BM231" s="189" t="s">
        <v>1138</v>
      </c>
    </row>
    <row r="232" spans="1:65" s="1" customFormat="1" ht="11.25" x14ac:dyDescent="0.2">
      <c r="A232" s="34"/>
      <c r="B232" s="35"/>
      <c r="C232" s="36"/>
      <c r="D232" s="191" t="s">
        <v>160</v>
      </c>
      <c r="E232" s="36"/>
      <c r="F232" s="192" t="s">
        <v>944</v>
      </c>
      <c r="G232" s="36"/>
      <c r="H232" s="36"/>
      <c r="I232" s="193"/>
      <c r="J232" s="36"/>
      <c r="K232" s="36"/>
      <c r="L232" s="39"/>
      <c r="M232" s="194"/>
      <c r="N232" s="195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160</v>
      </c>
      <c r="AU232" s="17" t="s">
        <v>77</v>
      </c>
    </row>
    <row r="233" spans="1:65" s="1" customFormat="1" ht="16.5" customHeight="1" x14ac:dyDescent="0.2">
      <c r="A233" s="34"/>
      <c r="B233" s="35"/>
      <c r="C233" s="178" t="s">
        <v>856</v>
      </c>
      <c r="D233" s="178" t="s">
        <v>154</v>
      </c>
      <c r="E233" s="179" t="s">
        <v>1139</v>
      </c>
      <c r="F233" s="180" t="s">
        <v>1076</v>
      </c>
      <c r="G233" s="181" t="s">
        <v>281</v>
      </c>
      <c r="H233" s="182">
        <v>22</v>
      </c>
      <c r="I233" s="183">
        <v>118</v>
      </c>
      <c r="J233" s="184">
        <f>ROUND(I233*H233,2)</f>
        <v>2596</v>
      </c>
      <c r="K233" s="180" t="s">
        <v>19</v>
      </c>
      <c r="L233" s="39"/>
      <c r="M233" s="185" t="s">
        <v>19</v>
      </c>
      <c r="N233" s="186" t="s">
        <v>45</v>
      </c>
      <c r="O233" s="64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91</v>
      </c>
      <c r="AT233" s="189" t="s">
        <v>154</v>
      </c>
      <c r="AU233" s="189" t="s">
        <v>77</v>
      </c>
      <c r="AY233" s="17" t="s">
        <v>152</v>
      </c>
      <c r="BE233" s="190">
        <f>IF(N233="základní",J233,0)</f>
        <v>0</v>
      </c>
      <c r="BF233" s="190">
        <f>IF(N233="snížená",J233,0)</f>
        <v>2596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7" t="s">
        <v>84</v>
      </c>
      <c r="BK233" s="190">
        <f>ROUND(I233*H233,2)</f>
        <v>2596</v>
      </c>
      <c r="BL233" s="17" t="s">
        <v>91</v>
      </c>
      <c r="BM233" s="189" t="s">
        <v>1140</v>
      </c>
    </row>
    <row r="234" spans="1:65" s="1" customFormat="1" ht="11.25" x14ac:dyDescent="0.2">
      <c r="A234" s="34"/>
      <c r="B234" s="35"/>
      <c r="C234" s="36"/>
      <c r="D234" s="191" t="s">
        <v>160</v>
      </c>
      <c r="E234" s="36"/>
      <c r="F234" s="192" t="s">
        <v>1076</v>
      </c>
      <c r="G234" s="36"/>
      <c r="H234" s="36"/>
      <c r="I234" s="193"/>
      <c r="J234" s="36"/>
      <c r="K234" s="36"/>
      <c r="L234" s="39"/>
      <c r="M234" s="194"/>
      <c r="N234" s="195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160</v>
      </c>
      <c r="AU234" s="17" t="s">
        <v>77</v>
      </c>
    </row>
    <row r="235" spans="1:65" s="1" customFormat="1" ht="16.5" customHeight="1" x14ac:dyDescent="0.2">
      <c r="A235" s="34"/>
      <c r="B235" s="35"/>
      <c r="C235" s="178" t="s">
        <v>1078</v>
      </c>
      <c r="D235" s="178" t="s">
        <v>154</v>
      </c>
      <c r="E235" s="179" t="s">
        <v>909</v>
      </c>
      <c r="F235" s="180" t="s">
        <v>1079</v>
      </c>
      <c r="G235" s="181" t="s">
        <v>281</v>
      </c>
      <c r="H235" s="182">
        <v>1</v>
      </c>
      <c r="I235" s="183">
        <v>5900</v>
      </c>
      <c r="J235" s="184">
        <f>ROUND(I235*H235,2)</f>
        <v>5900</v>
      </c>
      <c r="K235" s="180" t="s">
        <v>19</v>
      </c>
      <c r="L235" s="39"/>
      <c r="M235" s="185" t="s">
        <v>19</v>
      </c>
      <c r="N235" s="186" t="s">
        <v>45</v>
      </c>
      <c r="O235" s="64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91</v>
      </c>
      <c r="AT235" s="189" t="s">
        <v>154</v>
      </c>
      <c r="AU235" s="189" t="s">
        <v>77</v>
      </c>
      <c r="AY235" s="17" t="s">
        <v>152</v>
      </c>
      <c r="BE235" s="190">
        <f>IF(N235="základní",J235,0)</f>
        <v>0</v>
      </c>
      <c r="BF235" s="190">
        <f>IF(N235="snížená",J235,0)</f>
        <v>5900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84</v>
      </c>
      <c r="BK235" s="190">
        <f>ROUND(I235*H235,2)</f>
        <v>5900</v>
      </c>
      <c r="BL235" s="17" t="s">
        <v>91</v>
      </c>
      <c r="BM235" s="189" t="s">
        <v>1141</v>
      </c>
    </row>
    <row r="236" spans="1:65" s="1" customFormat="1" ht="11.25" x14ac:dyDescent="0.2">
      <c r="A236" s="34"/>
      <c r="B236" s="35"/>
      <c r="C236" s="36"/>
      <c r="D236" s="191" t="s">
        <v>160</v>
      </c>
      <c r="E236" s="36"/>
      <c r="F236" s="192" t="s">
        <v>1079</v>
      </c>
      <c r="G236" s="36"/>
      <c r="H236" s="36"/>
      <c r="I236" s="193"/>
      <c r="J236" s="36"/>
      <c r="K236" s="36"/>
      <c r="L236" s="39"/>
      <c r="M236" s="194"/>
      <c r="N236" s="195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160</v>
      </c>
      <c r="AU236" s="17" t="s">
        <v>77</v>
      </c>
    </row>
    <row r="237" spans="1:65" s="1" customFormat="1" ht="16.5" customHeight="1" x14ac:dyDescent="0.2">
      <c r="A237" s="34"/>
      <c r="B237" s="35"/>
      <c r="C237" s="178" t="s">
        <v>860</v>
      </c>
      <c r="D237" s="178" t="s">
        <v>154</v>
      </c>
      <c r="E237" s="179" t="s">
        <v>1081</v>
      </c>
      <c r="F237" s="180" t="s">
        <v>1082</v>
      </c>
      <c r="G237" s="181" t="s">
        <v>742</v>
      </c>
      <c r="H237" s="182">
        <v>22</v>
      </c>
      <c r="I237" s="183">
        <v>21.24</v>
      </c>
      <c r="J237" s="184">
        <f>ROUND(I237*H237,2)</f>
        <v>467.28</v>
      </c>
      <c r="K237" s="180" t="s">
        <v>19</v>
      </c>
      <c r="L237" s="39"/>
      <c r="M237" s="185" t="s">
        <v>19</v>
      </c>
      <c r="N237" s="186" t="s">
        <v>45</v>
      </c>
      <c r="O237" s="64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91</v>
      </c>
      <c r="AT237" s="189" t="s">
        <v>154</v>
      </c>
      <c r="AU237" s="189" t="s">
        <v>77</v>
      </c>
      <c r="AY237" s="17" t="s">
        <v>152</v>
      </c>
      <c r="BE237" s="190">
        <f>IF(N237="základní",J237,0)</f>
        <v>0</v>
      </c>
      <c r="BF237" s="190">
        <f>IF(N237="snížená",J237,0)</f>
        <v>467.28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7" t="s">
        <v>84</v>
      </c>
      <c r="BK237" s="190">
        <f>ROUND(I237*H237,2)</f>
        <v>467.28</v>
      </c>
      <c r="BL237" s="17" t="s">
        <v>91</v>
      </c>
      <c r="BM237" s="189" t="s">
        <v>1142</v>
      </c>
    </row>
    <row r="238" spans="1:65" s="1" customFormat="1" ht="11.25" x14ac:dyDescent="0.2">
      <c r="A238" s="34"/>
      <c r="B238" s="35"/>
      <c r="C238" s="36"/>
      <c r="D238" s="191" t="s">
        <v>160</v>
      </c>
      <c r="E238" s="36"/>
      <c r="F238" s="192" t="s">
        <v>1082</v>
      </c>
      <c r="G238" s="36"/>
      <c r="H238" s="36"/>
      <c r="I238" s="193"/>
      <c r="J238" s="36"/>
      <c r="K238" s="36"/>
      <c r="L238" s="39"/>
      <c r="M238" s="194"/>
      <c r="N238" s="195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160</v>
      </c>
      <c r="AU238" s="17" t="s">
        <v>77</v>
      </c>
    </row>
    <row r="239" spans="1:65" s="11" customFormat="1" ht="25.9" customHeight="1" x14ac:dyDescent="0.2">
      <c r="B239" s="162"/>
      <c r="C239" s="163"/>
      <c r="D239" s="164" t="s">
        <v>72</v>
      </c>
      <c r="E239" s="165" t="s">
        <v>915</v>
      </c>
      <c r="F239" s="165" t="s">
        <v>916</v>
      </c>
      <c r="G239" s="163"/>
      <c r="H239" s="163"/>
      <c r="I239" s="166"/>
      <c r="J239" s="167">
        <f>BK239</f>
        <v>0</v>
      </c>
      <c r="K239" s="163"/>
      <c r="L239" s="168"/>
      <c r="M239" s="169"/>
      <c r="N239" s="170"/>
      <c r="O239" s="170"/>
      <c r="P239" s="171">
        <v>0</v>
      </c>
      <c r="Q239" s="170"/>
      <c r="R239" s="171">
        <v>0</v>
      </c>
      <c r="S239" s="170"/>
      <c r="T239" s="172">
        <v>0</v>
      </c>
      <c r="AR239" s="173" t="s">
        <v>77</v>
      </c>
      <c r="AT239" s="174" t="s">
        <v>72</v>
      </c>
      <c r="AU239" s="174" t="s">
        <v>73</v>
      </c>
      <c r="AY239" s="173" t="s">
        <v>152</v>
      </c>
      <c r="BK239" s="175">
        <v>0</v>
      </c>
    </row>
    <row r="240" spans="1:65" s="11" customFormat="1" ht="25.9" customHeight="1" x14ac:dyDescent="0.2">
      <c r="B240" s="162"/>
      <c r="C240" s="163"/>
      <c r="D240" s="164" t="s">
        <v>72</v>
      </c>
      <c r="E240" s="165" t="s">
        <v>929</v>
      </c>
      <c r="F240" s="165" t="s">
        <v>1033</v>
      </c>
      <c r="G240" s="163"/>
      <c r="H240" s="163"/>
      <c r="I240" s="166"/>
      <c r="J240" s="167">
        <f>BK240</f>
        <v>8189.2</v>
      </c>
      <c r="K240" s="163"/>
      <c r="L240" s="168"/>
      <c r="M240" s="169"/>
      <c r="N240" s="170"/>
      <c r="O240" s="170"/>
      <c r="P240" s="171">
        <f>SUM(P241:P248)</f>
        <v>0</v>
      </c>
      <c r="Q240" s="170"/>
      <c r="R240" s="171">
        <f>SUM(R241:R248)</f>
        <v>0</v>
      </c>
      <c r="S240" s="170"/>
      <c r="T240" s="172">
        <f>SUM(T241:T248)</f>
        <v>0</v>
      </c>
      <c r="AR240" s="173" t="s">
        <v>77</v>
      </c>
      <c r="AT240" s="174" t="s">
        <v>72</v>
      </c>
      <c r="AU240" s="174" t="s">
        <v>73</v>
      </c>
      <c r="AY240" s="173" t="s">
        <v>152</v>
      </c>
      <c r="BK240" s="175">
        <f>SUM(BK241:BK248)</f>
        <v>8189.2</v>
      </c>
    </row>
    <row r="241" spans="1:65" s="1" customFormat="1" ht="16.5" customHeight="1" x14ac:dyDescent="0.2">
      <c r="A241" s="34"/>
      <c r="B241" s="35"/>
      <c r="C241" s="178" t="s">
        <v>526</v>
      </c>
      <c r="D241" s="178" t="s">
        <v>154</v>
      </c>
      <c r="E241" s="179" t="s">
        <v>1084</v>
      </c>
      <c r="F241" s="180" t="s">
        <v>1085</v>
      </c>
      <c r="G241" s="181" t="s">
        <v>281</v>
      </c>
      <c r="H241" s="182">
        <v>1</v>
      </c>
      <c r="I241" s="183">
        <v>1770</v>
      </c>
      <c r="J241" s="184">
        <f>ROUND(I241*H241,2)</f>
        <v>1770</v>
      </c>
      <c r="K241" s="180" t="s">
        <v>19</v>
      </c>
      <c r="L241" s="39"/>
      <c r="M241" s="185" t="s">
        <v>19</v>
      </c>
      <c r="N241" s="186" t="s">
        <v>45</v>
      </c>
      <c r="O241" s="64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91</v>
      </c>
      <c r="AT241" s="189" t="s">
        <v>154</v>
      </c>
      <c r="AU241" s="189" t="s">
        <v>77</v>
      </c>
      <c r="AY241" s="17" t="s">
        <v>152</v>
      </c>
      <c r="BE241" s="190">
        <f>IF(N241="základní",J241,0)</f>
        <v>0</v>
      </c>
      <c r="BF241" s="190">
        <f>IF(N241="snížená",J241,0)</f>
        <v>1770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84</v>
      </c>
      <c r="BK241" s="190">
        <f>ROUND(I241*H241,2)</f>
        <v>1770</v>
      </c>
      <c r="BL241" s="17" t="s">
        <v>91</v>
      </c>
      <c r="BM241" s="189" t="s">
        <v>1086</v>
      </c>
    </row>
    <row r="242" spans="1:65" s="1" customFormat="1" ht="11.25" x14ac:dyDescent="0.2">
      <c r="A242" s="34"/>
      <c r="B242" s="35"/>
      <c r="C242" s="36"/>
      <c r="D242" s="191" t="s">
        <v>160</v>
      </c>
      <c r="E242" s="36"/>
      <c r="F242" s="192" t="s">
        <v>1085</v>
      </c>
      <c r="G242" s="36"/>
      <c r="H242" s="36"/>
      <c r="I242" s="193"/>
      <c r="J242" s="36"/>
      <c r="K242" s="36"/>
      <c r="L242" s="39"/>
      <c r="M242" s="194"/>
      <c r="N242" s="195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160</v>
      </c>
      <c r="AU242" s="17" t="s">
        <v>77</v>
      </c>
    </row>
    <row r="243" spans="1:65" s="1" customFormat="1" ht="16.5" customHeight="1" x14ac:dyDescent="0.2">
      <c r="A243" s="34"/>
      <c r="B243" s="35"/>
      <c r="C243" s="178" t="s">
        <v>531</v>
      </c>
      <c r="D243" s="178" t="s">
        <v>154</v>
      </c>
      <c r="E243" s="179" t="s">
        <v>1087</v>
      </c>
      <c r="F243" s="180" t="s">
        <v>1088</v>
      </c>
      <c r="G243" s="181" t="s">
        <v>281</v>
      </c>
      <c r="H243" s="182">
        <v>1</v>
      </c>
      <c r="I243" s="183">
        <v>590</v>
      </c>
      <c r="J243" s="184">
        <f>ROUND(I243*H243,2)</f>
        <v>590</v>
      </c>
      <c r="K243" s="180" t="s">
        <v>19</v>
      </c>
      <c r="L243" s="39"/>
      <c r="M243" s="185" t="s">
        <v>19</v>
      </c>
      <c r="N243" s="186" t="s">
        <v>45</v>
      </c>
      <c r="O243" s="64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91</v>
      </c>
      <c r="AT243" s="189" t="s">
        <v>154</v>
      </c>
      <c r="AU243" s="189" t="s">
        <v>77</v>
      </c>
      <c r="AY243" s="17" t="s">
        <v>152</v>
      </c>
      <c r="BE243" s="190">
        <f>IF(N243="základní",J243,0)</f>
        <v>0</v>
      </c>
      <c r="BF243" s="190">
        <f>IF(N243="snížená",J243,0)</f>
        <v>590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84</v>
      </c>
      <c r="BK243" s="190">
        <f>ROUND(I243*H243,2)</f>
        <v>590</v>
      </c>
      <c r="BL243" s="17" t="s">
        <v>91</v>
      </c>
      <c r="BM243" s="189" t="s">
        <v>1089</v>
      </c>
    </row>
    <row r="244" spans="1:65" s="1" customFormat="1" ht="11.25" x14ac:dyDescent="0.2">
      <c r="A244" s="34"/>
      <c r="B244" s="35"/>
      <c r="C244" s="36"/>
      <c r="D244" s="191" t="s">
        <v>160</v>
      </c>
      <c r="E244" s="36"/>
      <c r="F244" s="192" t="s">
        <v>1088</v>
      </c>
      <c r="G244" s="36"/>
      <c r="H244" s="36"/>
      <c r="I244" s="193"/>
      <c r="J244" s="36"/>
      <c r="K244" s="36"/>
      <c r="L244" s="39"/>
      <c r="M244" s="194"/>
      <c r="N244" s="195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160</v>
      </c>
      <c r="AU244" s="17" t="s">
        <v>77</v>
      </c>
    </row>
    <row r="245" spans="1:65" s="1" customFormat="1" ht="16.5" customHeight="1" x14ac:dyDescent="0.2">
      <c r="A245" s="34"/>
      <c r="B245" s="35"/>
      <c r="C245" s="178" t="s">
        <v>533</v>
      </c>
      <c r="D245" s="178" t="s">
        <v>154</v>
      </c>
      <c r="E245" s="179" t="s">
        <v>957</v>
      </c>
      <c r="F245" s="180" t="s">
        <v>958</v>
      </c>
      <c r="G245" s="181" t="s">
        <v>281</v>
      </c>
      <c r="H245" s="182">
        <v>26</v>
      </c>
      <c r="I245" s="183">
        <v>118</v>
      </c>
      <c r="J245" s="184">
        <f>ROUND(I245*H245,2)</f>
        <v>3068</v>
      </c>
      <c r="K245" s="180" t="s">
        <v>19</v>
      </c>
      <c r="L245" s="39"/>
      <c r="M245" s="185" t="s">
        <v>19</v>
      </c>
      <c r="N245" s="186" t="s">
        <v>45</v>
      </c>
      <c r="O245" s="64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91</v>
      </c>
      <c r="AT245" s="189" t="s">
        <v>154</v>
      </c>
      <c r="AU245" s="189" t="s">
        <v>77</v>
      </c>
      <c r="AY245" s="17" t="s">
        <v>152</v>
      </c>
      <c r="BE245" s="190">
        <f>IF(N245="základní",J245,0)</f>
        <v>0</v>
      </c>
      <c r="BF245" s="190">
        <f>IF(N245="snížená",J245,0)</f>
        <v>3068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84</v>
      </c>
      <c r="BK245" s="190">
        <f>ROUND(I245*H245,2)</f>
        <v>3068</v>
      </c>
      <c r="BL245" s="17" t="s">
        <v>91</v>
      </c>
      <c r="BM245" s="189" t="s">
        <v>1090</v>
      </c>
    </row>
    <row r="246" spans="1:65" s="1" customFormat="1" ht="11.25" x14ac:dyDescent="0.2">
      <c r="A246" s="34"/>
      <c r="B246" s="35"/>
      <c r="C246" s="36"/>
      <c r="D246" s="191" t="s">
        <v>160</v>
      </c>
      <c r="E246" s="36"/>
      <c r="F246" s="192" t="s">
        <v>958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160</v>
      </c>
      <c r="AU246" s="17" t="s">
        <v>77</v>
      </c>
    </row>
    <row r="247" spans="1:65" s="1" customFormat="1" ht="16.5" customHeight="1" x14ac:dyDescent="0.2">
      <c r="A247" s="34"/>
      <c r="B247" s="35"/>
      <c r="C247" s="178" t="s">
        <v>540</v>
      </c>
      <c r="D247" s="178" t="s">
        <v>154</v>
      </c>
      <c r="E247" s="179" t="s">
        <v>959</v>
      </c>
      <c r="F247" s="180" t="s">
        <v>960</v>
      </c>
      <c r="G247" s="181" t="s">
        <v>281</v>
      </c>
      <c r="H247" s="182">
        <v>78</v>
      </c>
      <c r="I247" s="183">
        <v>35.4</v>
      </c>
      <c r="J247" s="184">
        <f>ROUND(I247*H247,2)</f>
        <v>2761.2</v>
      </c>
      <c r="K247" s="180" t="s">
        <v>19</v>
      </c>
      <c r="L247" s="39"/>
      <c r="M247" s="185" t="s">
        <v>19</v>
      </c>
      <c r="N247" s="186" t="s">
        <v>45</v>
      </c>
      <c r="O247" s="64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91</v>
      </c>
      <c r="AT247" s="189" t="s">
        <v>154</v>
      </c>
      <c r="AU247" s="189" t="s">
        <v>77</v>
      </c>
      <c r="AY247" s="17" t="s">
        <v>152</v>
      </c>
      <c r="BE247" s="190">
        <f>IF(N247="základní",J247,0)</f>
        <v>0</v>
      </c>
      <c r="BF247" s="190">
        <f>IF(N247="snížená",J247,0)</f>
        <v>2761.2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84</v>
      </c>
      <c r="BK247" s="190">
        <f>ROUND(I247*H247,2)</f>
        <v>2761.2</v>
      </c>
      <c r="BL247" s="17" t="s">
        <v>91</v>
      </c>
      <c r="BM247" s="189" t="s">
        <v>1091</v>
      </c>
    </row>
    <row r="248" spans="1:65" s="1" customFormat="1" ht="11.25" x14ac:dyDescent="0.2">
      <c r="A248" s="34"/>
      <c r="B248" s="35"/>
      <c r="C248" s="36"/>
      <c r="D248" s="191" t="s">
        <v>160</v>
      </c>
      <c r="E248" s="36"/>
      <c r="F248" s="192" t="s">
        <v>960</v>
      </c>
      <c r="G248" s="36"/>
      <c r="H248" s="36"/>
      <c r="I248" s="193"/>
      <c r="J248" s="36"/>
      <c r="K248" s="36"/>
      <c r="L248" s="39"/>
      <c r="M248" s="194"/>
      <c r="N248" s="195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160</v>
      </c>
      <c r="AU248" s="17" t="s">
        <v>77</v>
      </c>
    </row>
    <row r="249" spans="1:65" s="11" customFormat="1" ht="25.9" customHeight="1" x14ac:dyDescent="0.2">
      <c r="B249" s="162"/>
      <c r="C249" s="163"/>
      <c r="D249" s="164" t="s">
        <v>72</v>
      </c>
      <c r="E249" s="165" t="s">
        <v>961</v>
      </c>
      <c r="F249" s="165" t="s">
        <v>1038</v>
      </c>
      <c r="G249" s="163"/>
      <c r="H249" s="163"/>
      <c r="I249" s="166"/>
      <c r="J249" s="167">
        <f>BK249</f>
        <v>8189.2</v>
      </c>
      <c r="K249" s="163"/>
      <c r="L249" s="168"/>
      <c r="M249" s="169"/>
      <c r="N249" s="170"/>
      <c r="O249" s="170"/>
      <c r="P249" s="171">
        <f>SUM(P250:P257)</f>
        <v>0</v>
      </c>
      <c r="Q249" s="170"/>
      <c r="R249" s="171">
        <f>SUM(R250:R257)</f>
        <v>0</v>
      </c>
      <c r="S249" s="170"/>
      <c r="T249" s="172">
        <f>SUM(T250:T257)</f>
        <v>0</v>
      </c>
      <c r="AR249" s="173" t="s">
        <v>77</v>
      </c>
      <c r="AT249" s="174" t="s">
        <v>72</v>
      </c>
      <c r="AU249" s="174" t="s">
        <v>73</v>
      </c>
      <c r="AY249" s="173" t="s">
        <v>152</v>
      </c>
      <c r="BK249" s="175">
        <f>SUM(BK250:BK257)</f>
        <v>8189.2</v>
      </c>
    </row>
    <row r="250" spans="1:65" s="1" customFormat="1" ht="16.5" customHeight="1" x14ac:dyDescent="0.2">
      <c r="A250" s="34"/>
      <c r="B250" s="35"/>
      <c r="C250" s="178" t="s">
        <v>542</v>
      </c>
      <c r="D250" s="178" t="s">
        <v>154</v>
      </c>
      <c r="E250" s="179" t="s">
        <v>1084</v>
      </c>
      <c r="F250" s="180" t="s">
        <v>1085</v>
      </c>
      <c r="G250" s="181" t="s">
        <v>281</v>
      </c>
      <c r="H250" s="182">
        <v>1</v>
      </c>
      <c r="I250" s="183">
        <v>1770</v>
      </c>
      <c r="J250" s="184">
        <f>ROUND(I250*H250,2)</f>
        <v>1770</v>
      </c>
      <c r="K250" s="180" t="s">
        <v>19</v>
      </c>
      <c r="L250" s="39"/>
      <c r="M250" s="185" t="s">
        <v>19</v>
      </c>
      <c r="N250" s="186" t="s">
        <v>45</v>
      </c>
      <c r="O250" s="64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91</v>
      </c>
      <c r="AT250" s="189" t="s">
        <v>154</v>
      </c>
      <c r="AU250" s="189" t="s">
        <v>77</v>
      </c>
      <c r="AY250" s="17" t="s">
        <v>152</v>
      </c>
      <c r="BE250" s="190">
        <f>IF(N250="základní",J250,0)</f>
        <v>0</v>
      </c>
      <c r="BF250" s="190">
        <f>IF(N250="snížená",J250,0)</f>
        <v>1770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7" t="s">
        <v>84</v>
      </c>
      <c r="BK250" s="190">
        <f>ROUND(I250*H250,2)</f>
        <v>1770</v>
      </c>
      <c r="BL250" s="17" t="s">
        <v>91</v>
      </c>
      <c r="BM250" s="189" t="s">
        <v>1092</v>
      </c>
    </row>
    <row r="251" spans="1:65" s="1" customFormat="1" ht="11.25" x14ac:dyDescent="0.2">
      <c r="A251" s="34"/>
      <c r="B251" s="35"/>
      <c r="C251" s="36"/>
      <c r="D251" s="191" t="s">
        <v>160</v>
      </c>
      <c r="E251" s="36"/>
      <c r="F251" s="192" t="s">
        <v>1085</v>
      </c>
      <c r="G251" s="36"/>
      <c r="H251" s="36"/>
      <c r="I251" s="193"/>
      <c r="J251" s="36"/>
      <c r="K251" s="36"/>
      <c r="L251" s="39"/>
      <c r="M251" s="194"/>
      <c r="N251" s="195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160</v>
      </c>
      <c r="AU251" s="17" t="s">
        <v>77</v>
      </c>
    </row>
    <row r="252" spans="1:65" s="1" customFormat="1" ht="16.5" customHeight="1" x14ac:dyDescent="0.2">
      <c r="A252" s="34"/>
      <c r="B252" s="35"/>
      <c r="C252" s="178" t="s">
        <v>544</v>
      </c>
      <c r="D252" s="178" t="s">
        <v>154</v>
      </c>
      <c r="E252" s="179" t="s">
        <v>1087</v>
      </c>
      <c r="F252" s="180" t="s">
        <v>1088</v>
      </c>
      <c r="G252" s="181" t="s">
        <v>281</v>
      </c>
      <c r="H252" s="182">
        <v>1</v>
      </c>
      <c r="I252" s="183">
        <v>590</v>
      </c>
      <c r="J252" s="184">
        <f>ROUND(I252*H252,2)</f>
        <v>590</v>
      </c>
      <c r="K252" s="180" t="s">
        <v>19</v>
      </c>
      <c r="L252" s="39"/>
      <c r="M252" s="185" t="s">
        <v>19</v>
      </c>
      <c r="N252" s="186" t="s">
        <v>45</v>
      </c>
      <c r="O252" s="64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91</v>
      </c>
      <c r="AT252" s="189" t="s">
        <v>154</v>
      </c>
      <c r="AU252" s="189" t="s">
        <v>77</v>
      </c>
      <c r="AY252" s="17" t="s">
        <v>152</v>
      </c>
      <c r="BE252" s="190">
        <f>IF(N252="základní",J252,0)</f>
        <v>0</v>
      </c>
      <c r="BF252" s="190">
        <f>IF(N252="snížená",J252,0)</f>
        <v>590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7" t="s">
        <v>84</v>
      </c>
      <c r="BK252" s="190">
        <f>ROUND(I252*H252,2)</f>
        <v>590</v>
      </c>
      <c r="BL252" s="17" t="s">
        <v>91</v>
      </c>
      <c r="BM252" s="189" t="s">
        <v>1093</v>
      </c>
    </row>
    <row r="253" spans="1:65" s="1" customFormat="1" ht="11.25" x14ac:dyDescent="0.2">
      <c r="A253" s="34"/>
      <c r="B253" s="35"/>
      <c r="C253" s="36"/>
      <c r="D253" s="191" t="s">
        <v>160</v>
      </c>
      <c r="E253" s="36"/>
      <c r="F253" s="192" t="s">
        <v>1088</v>
      </c>
      <c r="G253" s="36"/>
      <c r="H253" s="36"/>
      <c r="I253" s="193"/>
      <c r="J253" s="36"/>
      <c r="K253" s="36"/>
      <c r="L253" s="39"/>
      <c r="M253" s="194"/>
      <c r="N253" s="195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160</v>
      </c>
      <c r="AU253" s="17" t="s">
        <v>77</v>
      </c>
    </row>
    <row r="254" spans="1:65" s="1" customFormat="1" ht="16.5" customHeight="1" x14ac:dyDescent="0.2">
      <c r="A254" s="34"/>
      <c r="B254" s="35"/>
      <c r="C254" s="178" t="s">
        <v>1094</v>
      </c>
      <c r="D254" s="178" t="s">
        <v>154</v>
      </c>
      <c r="E254" s="179" t="s">
        <v>957</v>
      </c>
      <c r="F254" s="180" t="s">
        <v>958</v>
      </c>
      <c r="G254" s="181" t="s">
        <v>281</v>
      </c>
      <c r="H254" s="182">
        <v>26</v>
      </c>
      <c r="I254" s="183">
        <v>118</v>
      </c>
      <c r="J254" s="184">
        <f>ROUND(I254*H254,2)</f>
        <v>3068</v>
      </c>
      <c r="K254" s="180" t="s">
        <v>19</v>
      </c>
      <c r="L254" s="39"/>
      <c r="M254" s="185" t="s">
        <v>19</v>
      </c>
      <c r="N254" s="186" t="s">
        <v>45</v>
      </c>
      <c r="O254" s="64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91</v>
      </c>
      <c r="AT254" s="189" t="s">
        <v>154</v>
      </c>
      <c r="AU254" s="189" t="s">
        <v>77</v>
      </c>
      <c r="AY254" s="17" t="s">
        <v>152</v>
      </c>
      <c r="BE254" s="190">
        <f>IF(N254="základní",J254,0)</f>
        <v>0</v>
      </c>
      <c r="BF254" s="190">
        <f>IF(N254="snížená",J254,0)</f>
        <v>3068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84</v>
      </c>
      <c r="BK254" s="190">
        <f>ROUND(I254*H254,2)</f>
        <v>3068</v>
      </c>
      <c r="BL254" s="17" t="s">
        <v>91</v>
      </c>
      <c r="BM254" s="189" t="s">
        <v>1095</v>
      </c>
    </row>
    <row r="255" spans="1:65" s="1" customFormat="1" ht="11.25" x14ac:dyDescent="0.2">
      <c r="A255" s="34"/>
      <c r="B255" s="35"/>
      <c r="C255" s="36"/>
      <c r="D255" s="191" t="s">
        <v>160</v>
      </c>
      <c r="E255" s="36"/>
      <c r="F255" s="192" t="s">
        <v>958</v>
      </c>
      <c r="G255" s="36"/>
      <c r="H255" s="36"/>
      <c r="I255" s="193"/>
      <c r="J255" s="36"/>
      <c r="K255" s="36"/>
      <c r="L255" s="39"/>
      <c r="M255" s="194"/>
      <c r="N255" s="19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160</v>
      </c>
      <c r="AU255" s="17" t="s">
        <v>77</v>
      </c>
    </row>
    <row r="256" spans="1:65" s="1" customFormat="1" ht="16.5" customHeight="1" x14ac:dyDescent="0.2">
      <c r="A256" s="34"/>
      <c r="B256" s="35"/>
      <c r="C256" s="178" t="s">
        <v>749</v>
      </c>
      <c r="D256" s="178" t="s">
        <v>154</v>
      </c>
      <c r="E256" s="179" t="s">
        <v>959</v>
      </c>
      <c r="F256" s="180" t="s">
        <v>960</v>
      </c>
      <c r="G256" s="181" t="s">
        <v>281</v>
      </c>
      <c r="H256" s="182">
        <v>78</v>
      </c>
      <c r="I256" s="183">
        <v>35.4</v>
      </c>
      <c r="J256" s="184">
        <f>ROUND(I256*H256,2)</f>
        <v>2761.2</v>
      </c>
      <c r="K256" s="180" t="s">
        <v>19</v>
      </c>
      <c r="L256" s="39"/>
      <c r="M256" s="185" t="s">
        <v>19</v>
      </c>
      <c r="N256" s="186" t="s">
        <v>45</v>
      </c>
      <c r="O256" s="64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91</v>
      </c>
      <c r="AT256" s="189" t="s">
        <v>154</v>
      </c>
      <c r="AU256" s="189" t="s">
        <v>77</v>
      </c>
      <c r="AY256" s="17" t="s">
        <v>152</v>
      </c>
      <c r="BE256" s="190">
        <f>IF(N256="základní",J256,0)</f>
        <v>0</v>
      </c>
      <c r="BF256" s="190">
        <f>IF(N256="snížená",J256,0)</f>
        <v>2761.2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17" t="s">
        <v>84</v>
      </c>
      <c r="BK256" s="190">
        <f>ROUND(I256*H256,2)</f>
        <v>2761.2</v>
      </c>
      <c r="BL256" s="17" t="s">
        <v>91</v>
      </c>
      <c r="BM256" s="189" t="s">
        <v>1096</v>
      </c>
    </row>
    <row r="257" spans="1:65" s="1" customFormat="1" ht="11.25" x14ac:dyDescent="0.2">
      <c r="A257" s="34"/>
      <c r="B257" s="35"/>
      <c r="C257" s="36"/>
      <c r="D257" s="191" t="s">
        <v>160</v>
      </c>
      <c r="E257" s="36"/>
      <c r="F257" s="192" t="s">
        <v>960</v>
      </c>
      <c r="G257" s="36"/>
      <c r="H257" s="36"/>
      <c r="I257" s="193"/>
      <c r="J257" s="36"/>
      <c r="K257" s="36"/>
      <c r="L257" s="39"/>
      <c r="M257" s="194"/>
      <c r="N257" s="195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160</v>
      </c>
      <c r="AU257" s="17" t="s">
        <v>77</v>
      </c>
    </row>
    <row r="258" spans="1:65" s="11" customFormat="1" ht="25.9" customHeight="1" x14ac:dyDescent="0.2">
      <c r="B258" s="162"/>
      <c r="C258" s="163"/>
      <c r="D258" s="164" t="s">
        <v>72</v>
      </c>
      <c r="E258" s="165" t="s">
        <v>966</v>
      </c>
      <c r="F258" s="165" t="s">
        <v>1039</v>
      </c>
      <c r="G258" s="163"/>
      <c r="H258" s="163"/>
      <c r="I258" s="166"/>
      <c r="J258" s="167">
        <f>BK258</f>
        <v>8637.6</v>
      </c>
      <c r="K258" s="163"/>
      <c r="L258" s="168"/>
      <c r="M258" s="169"/>
      <c r="N258" s="170"/>
      <c r="O258" s="170"/>
      <c r="P258" s="171">
        <f>SUM(P259:P266)</f>
        <v>0</v>
      </c>
      <c r="Q258" s="170"/>
      <c r="R258" s="171">
        <f>SUM(R259:R266)</f>
        <v>0</v>
      </c>
      <c r="S258" s="170"/>
      <c r="T258" s="172">
        <f>SUM(T259:T266)</f>
        <v>0</v>
      </c>
      <c r="AR258" s="173" t="s">
        <v>77</v>
      </c>
      <c r="AT258" s="174" t="s">
        <v>72</v>
      </c>
      <c r="AU258" s="174" t="s">
        <v>73</v>
      </c>
      <c r="AY258" s="173" t="s">
        <v>152</v>
      </c>
      <c r="BK258" s="175">
        <f>SUM(BK259:BK266)</f>
        <v>8637.6</v>
      </c>
    </row>
    <row r="259" spans="1:65" s="1" customFormat="1" ht="16.5" customHeight="1" x14ac:dyDescent="0.2">
      <c r="A259" s="34"/>
      <c r="B259" s="35"/>
      <c r="C259" s="178" t="s">
        <v>1097</v>
      </c>
      <c r="D259" s="178" t="s">
        <v>154</v>
      </c>
      <c r="E259" s="179" t="s">
        <v>1084</v>
      </c>
      <c r="F259" s="180" t="s">
        <v>1085</v>
      </c>
      <c r="G259" s="181" t="s">
        <v>281</v>
      </c>
      <c r="H259" s="182">
        <v>1</v>
      </c>
      <c r="I259" s="183">
        <v>1770</v>
      </c>
      <c r="J259" s="184">
        <f>ROUND(I259*H259,2)</f>
        <v>1770</v>
      </c>
      <c r="K259" s="180" t="s">
        <v>19</v>
      </c>
      <c r="L259" s="39"/>
      <c r="M259" s="185" t="s">
        <v>19</v>
      </c>
      <c r="N259" s="186" t="s">
        <v>45</v>
      </c>
      <c r="O259" s="64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91</v>
      </c>
      <c r="AT259" s="189" t="s">
        <v>154</v>
      </c>
      <c r="AU259" s="189" t="s">
        <v>77</v>
      </c>
      <c r="AY259" s="17" t="s">
        <v>152</v>
      </c>
      <c r="BE259" s="190">
        <f>IF(N259="základní",J259,0)</f>
        <v>0</v>
      </c>
      <c r="BF259" s="190">
        <f>IF(N259="snížená",J259,0)</f>
        <v>1770</v>
      </c>
      <c r="BG259" s="190">
        <f>IF(N259="zákl. přenesená",J259,0)</f>
        <v>0</v>
      </c>
      <c r="BH259" s="190">
        <f>IF(N259="sníž. přenesená",J259,0)</f>
        <v>0</v>
      </c>
      <c r="BI259" s="190">
        <f>IF(N259="nulová",J259,0)</f>
        <v>0</v>
      </c>
      <c r="BJ259" s="17" t="s">
        <v>84</v>
      </c>
      <c r="BK259" s="190">
        <f>ROUND(I259*H259,2)</f>
        <v>1770</v>
      </c>
      <c r="BL259" s="17" t="s">
        <v>91</v>
      </c>
      <c r="BM259" s="189" t="s">
        <v>1098</v>
      </c>
    </row>
    <row r="260" spans="1:65" s="1" customFormat="1" ht="11.25" x14ac:dyDescent="0.2">
      <c r="A260" s="34"/>
      <c r="B260" s="35"/>
      <c r="C260" s="36"/>
      <c r="D260" s="191" t="s">
        <v>160</v>
      </c>
      <c r="E260" s="36"/>
      <c r="F260" s="192" t="s">
        <v>1085</v>
      </c>
      <c r="G260" s="36"/>
      <c r="H260" s="36"/>
      <c r="I260" s="193"/>
      <c r="J260" s="36"/>
      <c r="K260" s="36"/>
      <c r="L260" s="39"/>
      <c r="M260" s="194"/>
      <c r="N260" s="195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160</v>
      </c>
      <c r="AU260" s="17" t="s">
        <v>77</v>
      </c>
    </row>
    <row r="261" spans="1:65" s="1" customFormat="1" ht="16.5" customHeight="1" x14ac:dyDescent="0.2">
      <c r="A261" s="34"/>
      <c r="B261" s="35"/>
      <c r="C261" s="178" t="s">
        <v>752</v>
      </c>
      <c r="D261" s="178" t="s">
        <v>154</v>
      </c>
      <c r="E261" s="179" t="s">
        <v>1087</v>
      </c>
      <c r="F261" s="180" t="s">
        <v>1088</v>
      </c>
      <c r="G261" s="181" t="s">
        <v>281</v>
      </c>
      <c r="H261" s="182">
        <v>1</v>
      </c>
      <c r="I261" s="183">
        <v>590</v>
      </c>
      <c r="J261" s="184">
        <f>ROUND(I261*H261,2)</f>
        <v>590</v>
      </c>
      <c r="K261" s="180" t="s">
        <v>19</v>
      </c>
      <c r="L261" s="39"/>
      <c r="M261" s="185" t="s">
        <v>19</v>
      </c>
      <c r="N261" s="186" t="s">
        <v>45</v>
      </c>
      <c r="O261" s="64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91</v>
      </c>
      <c r="AT261" s="189" t="s">
        <v>154</v>
      </c>
      <c r="AU261" s="189" t="s">
        <v>77</v>
      </c>
      <c r="AY261" s="17" t="s">
        <v>152</v>
      </c>
      <c r="BE261" s="190">
        <f>IF(N261="základní",J261,0)</f>
        <v>0</v>
      </c>
      <c r="BF261" s="190">
        <f>IF(N261="snížená",J261,0)</f>
        <v>590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7" t="s">
        <v>84</v>
      </c>
      <c r="BK261" s="190">
        <f>ROUND(I261*H261,2)</f>
        <v>590</v>
      </c>
      <c r="BL261" s="17" t="s">
        <v>91</v>
      </c>
      <c r="BM261" s="189" t="s">
        <v>1099</v>
      </c>
    </row>
    <row r="262" spans="1:65" s="1" customFormat="1" ht="11.25" x14ac:dyDescent="0.2">
      <c r="A262" s="34"/>
      <c r="B262" s="35"/>
      <c r="C262" s="36"/>
      <c r="D262" s="191" t="s">
        <v>160</v>
      </c>
      <c r="E262" s="36"/>
      <c r="F262" s="192" t="s">
        <v>1088</v>
      </c>
      <c r="G262" s="36"/>
      <c r="H262" s="36"/>
      <c r="I262" s="193"/>
      <c r="J262" s="36"/>
      <c r="K262" s="36"/>
      <c r="L262" s="39"/>
      <c r="M262" s="194"/>
      <c r="N262" s="19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160</v>
      </c>
      <c r="AU262" s="17" t="s">
        <v>77</v>
      </c>
    </row>
    <row r="263" spans="1:65" s="1" customFormat="1" ht="16.5" customHeight="1" x14ac:dyDescent="0.2">
      <c r="A263" s="34"/>
      <c r="B263" s="35"/>
      <c r="C263" s="178" t="s">
        <v>1100</v>
      </c>
      <c r="D263" s="178" t="s">
        <v>154</v>
      </c>
      <c r="E263" s="179" t="s">
        <v>957</v>
      </c>
      <c r="F263" s="180" t="s">
        <v>958</v>
      </c>
      <c r="G263" s="181" t="s">
        <v>281</v>
      </c>
      <c r="H263" s="182">
        <v>28</v>
      </c>
      <c r="I263" s="183">
        <v>118</v>
      </c>
      <c r="J263" s="184">
        <f>ROUND(I263*H263,2)</f>
        <v>3304</v>
      </c>
      <c r="K263" s="180" t="s">
        <v>19</v>
      </c>
      <c r="L263" s="39"/>
      <c r="M263" s="185" t="s">
        <v>19</v>
      </c>
      <c r="N263" s="186" t="s">
        <v>45</v>
      </c>
      <c r="O263" s="64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91</v>
      </c>
      <c r="AT263" s="189" t="s">
        <v>154</v>
      </c>
      <c r="AU263" s="189" t="s">
        <v>77</v>
      </c>
      <c r="AY263" s="17" t="s">
        <v>152</v>
      </c>
      <c r="BE263" s="190">
        <f>IF(N263="základní",J263,0)</f>
        <v>0</v>
      </c>
      <c r="BF263" s="190">
        <f>IF(N263="snížená",J263,0)</f>
        <v>3304</v>
      </c>
      <c r="BG263" s="190">
        <f>IF(N263="zákl. přenesená",J263,0)</f>
        <v>0</v>
      </c>
      <c r="BH263" s="190">
        <f>IF(N263="sníž. přenesená",J263,0)</f>
        <v>0</v>
      </c>
      <c r="BI263" s="190">
        <f>IF(N263="nulová",J263,0)</f>
        <v>0</v>
      </c>
      <c r="BJ263" s="17" t="s">
        <v>84</v>
      </c>
      <c r="BK263" s="190">
        <f>ROUND(I263*H263,2)</f>
        <v>3304</v>
      </c>
      <c r="BL263" s="17" t="s">
        <v>91</v>
      </c>
      <c r="BM263" s="189" t="s">
        <v>1101</v>
      </c>
    </row>
    <row r="264" spans="1:65" s="1" customFormat="1" ht="11.25" x14ac:dyDescent="0.2">
      <c r="A264" s="34"/>
      <c r="B264" s="35"/>
      <c r="C264" s="36"/>
      <c r="D264" s="191" t="s">
        <v>160</v>
      </c>
      <c r="E264" s="36"/>
      <c r="F264" s="192" t="s">
        <v>958</v>
      </c>
      <c r="G264" s="36"/>
      <c r="H264" s="36"/>
      <c r="I264" s="193"/>
      <c r="J264" s="36"/>
      <c r="K264" s="36"/>
      <c r="L264" s="39"/>
      <c r="M264" s="194"/>
      <c r="N264" s="195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160</v>
      </c>
      <c r="AU264" s="17" t="s">
        <v>77</v>
      </c>
    </row>
    <row r="265" spans="1:65" s="1" customFormat="1" ht="16.5" customHeight="1" x14ac:dyDescent="0.2">
      <c r="A265" s="34"/>
      <c r="B265" s="35"/>
      <c r="C265" s="178" t="s">
        <v>756</v>
      </c>
      <c r="D265" s="178" t="s">
        <v>154</v>
      </c>
      <c r="E265" s="179" t="s">
        <v>959</v>
      </c>
      <c r="F265" s="180" t="s">
        <v>960</v>
      </c>
      <c r="G265" s="181" t="s">
        <v>281</v>
      </c>
      <c r="H265" s="182">
        <v>84</v>
      </c>
      <c r="I265" s="183">
        <v>35.4</v>
      </c>
      <c r="J265" s="184">
        <f>ROUND(I265*H265,2)</f>
        <v>2973.6</v>
      </c>
      <c r="K265" s="180" t="s">
        <v>19</v>
      </c>
      <c r="L265" s="39"/>
      <c r="M265" s="185" t="s">
        <v>19</v>
      </c>
      <c r="N265" s="186" t="s">
        <v>45</v>
      </c>
      <c r="O265" s="64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91</v>
      </c>
      <c r="AT265" s="189" t="s">
        <v>154</v>
      </c>
      <c r="AU265" s="189" t="s">
        <v>77</v>
      </c>
      <c r="AY265" s="17" t="s">
        <v>152</v>
      </c>
      <c r="BE265" s="190">
        <f>IF(N265="základní",J265,0)</f>
        <v>0</v>
      </c>
      <c r="BF265" s="190">
        <f>IF(N265="snížená",J265,0)</f>
        <v>2973.6</v>
      </c>
      <c r="BG265" s="190">
        <f>IF(N265="zákl. přenesená",J265,0)</f>
        <v>0</v>
      </c>
      <c r="BH265" s="190">
        <f>IF(N265="sníž. přenesená",J265,0)</f>
        <v>0</v>
      </c>
      <c r="BI265" s="190">
        <f>IF(N265="nulová",J265,0)</f>
        <v>0</v>
      </c>
      <c r="BJ265" s="17" t="s">
        <v>84</v>
      </c>
      <c r="BK265" s="190">
        <f>ROUND(I265*H265,2)</f>
        <v>2973.6</v>
      </c>
      <c r="BL265" s="17" t="s">
        <v>91</v>
      </c>
      <c r="BM265" s="189" t="s">
        <v>1102</v>
      </c>
    </row>
    <row r="266" spans="1:65" s="1" customFormat="1" ht="11.25" x14ac:dyDescent="0.2">
      <c r="A266" s="34"/>
      <c r="B266" s="35"/>
      <c r="C266" s="36"/>
      <c r="D266" s="191" t="s">
        <v>160</v>
      </c>
      <c r="E266" s="36"/>
      <c r="F266" s="192" t="s">
        <v>960</v>
      </c>
      <c r="G266" s="36"/>
      <c r="H266" s="36"/>
      <c r="I266" s="193"/>
      <c r="J266" s="36"/>
      <c r="K266" s="36"/>
      <c r="L266" s="39"/>
      <c r="M266" s="194"/>
      <c r="N266" s="195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160</v>
      </c>
      <c r="AU266" s="17" t="s">
        <v>77</v>
      </c>
    </row>
    <row r="267" spans="1:65" s="11" customFormat="1" ht="25.9" customHeight="1" x14ac:dyDescent="0.2">
      <c r="B267" s="162"/>
      <c r="C267" s="163"/>
      <c r="D267" s="164" t="s">
        <v>72</v>
      </c>
      <c r="E267" s="165" t="s">
        <v>1103</v>
      </c>
      <c r="F267" s="165" t="s">
        <v>962</v>
      </c>
      <c r="G267" s="163"/>
      <c r="H267" s="163"/>
      <c r="I267" s="166"/>
      <c r="J267" s="167">
        <f>BK267</f>
        <v>15859.2</v>
      </c>
      <c r="K267" s="163"/>
      <c r="L267" s="168"/>
      <c r="M267" s="169"/>
      <c r="N267" s="170"/>
      <c r="O267" s="170"/>
      <c r="P267" s="171">
        <f>SUM(P268:P269)</f>
        <v>0</v>
      </c>
      <c r="Q267" s="170"/>
      <c r="R267" s="171">
        <f>SUM(R268:R269)</f>
        <v>0</v>
      </c>
      <c r="S267" s="170"/>
      <c r="T267" s="172">
        <f>SUM(T268:T269)</f>
        <v>0</v>
      </c>
      <c r="AR267" s="173" t="s">
        <v>77</v>
      </c>
      <c r="AT267" s="174" t="s">
        <v>72</v>
      </c>
      <c r="AU267" s="174" t="s">
        <v>73</v>
      </c>
      <c r="AY267" s="173" t="s">
        <v>152</v>
      </c>
      <c r="BK267" s="175">
        <f>SUM(BK268:BK269)</f>
        <v>15859.2</v>
      </c>
    </row>
    <row r="268" spans="1:65" s="1" customFormat="1" ht="16.5" customHeight="1" x14ac:dyDescent="0.2">
      <c r="A268" s="34"/>
      <c r="B268" s="35"/>
      <c r="C268" s="178" t="s">
        <v>1104</v>
      </c>
      <c r="D268" s="178" t="s">
        <v>154</v>
      </c>
      <c r="E268" s="179" t="s">
        <v>963</v>
      </c>
      <c r="F268" s="180" t="s">
        <v>964</v>
      </c>
      <c r="G268" s="181" t="s">
        <v>965</v>
      </c>
      <c r="H268" s="182">
        <v>48</v>
      </c>
      <c r="I268" s="183">
        <v>330.4</v>
      </c>
      <c r="J268" s="184">
        <f>ROUND(I268*H268,2)</f>
        <v>15859.2</v>
      </c>
      <c r="K268" s="180" t="s">
        <v>19</v>
      </c>
      <c r="L268" s="39"/>
      <c r="M268" s="185" t="s">
        <v>19</v>
      </c>
      <c r="N268" s="186" t="s">
        <v>45</v>
      </c>
      <c r="O268" s="64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91</v>
      </c>
      <c r="AT268" s="189" t="s">
        <v>154</v>
      </c>
      <c r="AU268" s="189" t="s">
        <v>77</v>
      </c>
      <c r="AY268" s="17" t="s">
        <v>152</v>
      </c>
      <c r="BE268" s="190">
        <f>IF(N268="základní",J268,0)</f>
        <v>0</v>
      </c>
      <c r="BF268" s="190">
        <f>IF(N268="snížená",J268,0)</f>
        <v>15859.2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84</v>
      </c>
      <c r="BK268" s="190">
        <f>ROUND(I268*H268,2)</f>
        <v>15859.2</v>
      </c>
      <c r="BL268" s="17" t="s">
        <v>91</v>
      </c>
      <c r="BM268" s="189" t="s">
        <v>1105</v>
      </c>
    </row>
    <row r="269" spans="1:65" s="1" customFormat="1" ht="11.25" x14ac:dyDescent="0.2">
      <c r="A269" s="34"/>
      <c r="B269" s="35"/>
      <c r="C269" s="36"/>
      <c r="D269" s="191" t="s">
        <v>160</v>
      </c>
      <c r="E269" s="36"/>
      <c r="F269" s="192" t="s">
        <v>964</v>
      </c>
      <c r="G269" s="36"/>
      <c r="H269" s="36"/>
      <c r="I269" s="193"/>
      <c r="J269" s="36"/>
      <c r="K269" s="36"/>
      <c r="L269" s="39"/>
      <c r="M269" s="194"/>
      <c r="N269" s="195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160</v>
      </c>
      <c r="AU269" s="17" t="s">
        <v>77</v>
      </c>
    </row>
    <row r="270" spans="1:65" s="11" customFormat="1" ht="25.9" customHeight="1" x14ac:dyDescent="0.2">
      <c r="B270" s="162"/>
      <c r="C270" s="163"/>
      <c r="D270" s="164" t="s">
        <v>72</v>
      </c>
      <c r="E270" s="165" t="s">
        <v>1106</v>
      </c>
      <c r="F270" s="165" t="s">
        <v>967</v>
      </c>
      <c r="G270" s="163"/>
      <c r="H270" s="163"/>
      <c r="I270" s="166"/>
      <c r="J270" s="167">
        <f>BK270</f>
        <v>15576</v>
      </c>
      <c r="K270" s="163"/>
      <c r="L270" s="168"/>
      <c r="M270" s="169"/>
      <c r="N270" s="170"/>
      <c r="O270" s="170"/>
      <c r="P270" s="171">
        <f>SUM(P271:P274)</f>
        <v>0</v>
      </c>
      <c r="Q270" s="170"/>
      <c r="R270" s="171">
        <f>SUM(R271:R274)</f>
        <v>0</v>
      </c>
      <c r="S270" s="170"/>
      <c r="T270" s="172">
        <f>SUM(T271:T274)</f>
        <v>0</v>
      </c>
      <c r="AR270" s="173" t="s">
        <v>77</v>
      </c>
      <c r="AT270" s="174" t="s">
        <v>72</v>
      </c>
      <c r="AU270" s="174" t="s">
        <v>73</v>
      </c>
      <c r="AY270" s="173" t="s">
        <v>152</v>
      </c>
      <c r="BK270" s="175">
        <f>SUM(BK271:BK274)</f>
        <v>15576</v>
      </c>
    </row>
    <row r="271" spans="1:65" s="1" customFormat="1" ht="16.5" customHeight="1" x14ac:dyDescent="0.2">
      <c r="A271" s="34"/>
      <c r="B271" s="35"/>
      <c r="C271" s="178" t="s">
        <v>759</v>
      </c>
      <c r="D271" s="178" t="s">
        <v>154</v>
      </c>
      <c r="E271" s="179" t="s">
        <v>968</v>
      </c>
      <c r="F271" s="180" t="s">
        <v>969</v>
      </c>
      <c r="G271" s="181" t="s">
        <v>965</v>
      </c>
      <c r="H271" s="182">
        <v>32</v>
      </c>
      <c r="I271" s="183">
        <v>413</v>
      </c>
      <c r="J271" s="184">
        <f>ROUND(I271*H271,2)</f>
        <v>13216</v>
      </c>
      <c r="K271" s="180" t="s">
        <v>19</v>
      </c>
      <c r="L271" s="39"/>
      <c r="M271" s="185" t="s">
        <v>19</v>
      </c>
      <c r="N271" s="186" t="s">
        <v>45</v>
      </c>
      <c r="O271" s="64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91</v>
      </c>
      <c r="AT271" s="189" t="s">
        <v>154</v>
      </c>
      <c r="AU271" s="189" t="s">
        <v>77</v>
      </c>
      <c r="AY271" s="17" t="s">
        <v>152</v>
      </c>
      <c r="BE271" s="190">
        <f>IF(N271="základní",J271,0)</f>
        <v>0</v>
      </c>
      <c r="BF271" s="190">
        <f>IF(N271="snížená",J271,0)</f>
        <v>13216</v>
      </c>
      <c r="BG271" s="190">
        <f>IF(N271="zákl. přenesená",J271,0)</f>
        <v>0</v>
      </c>
      <c r="BH271" s="190">
        <f>IF(N271="sníž. přenesená",J271,0)</f>
        <v>0</v>
      </c>
      <c r="BI271" s="190">
        <f>IF(N271="nulová",J271,0)</f>
        <v>0</v>
      </c>
      <c r="BJ271" s="17" t="s">
        <v>84</v>
      </c>
      <c r="BK271" s="190">
        <f>ROUND(I271*H271,2)</f>
        <v>13216</v>
      </c>
      <c r="BL271" s="17" t="s">
        <v>91</v>
      </c>
      <c r="BM271" s="189" t="s">
        <v>1107</v>
      </c>
    </row>
    <row r="272" spans="1:65" s="1" customFormat="1" ht="11.25" x14ac:dyDescent="0.2">
      <c r="A272" s="34"/>
      <c r="B272" s="35"/>
      <c r="C272" s="36"/>
      <c r="D272" s="191" t="s">
        <v>160</v>
      </c>
      <c r="E272" s="36"/>
      <c r="F272" s="192" t="s">
        <v>969</v>
      </c>
      <c r="G272" s="36"/>
      <c r="H272" s="36"/>
      <c r="I272" s="193"/>
      <c r="J272" s="36"/>
      <c r="K272" s="36"/>
      <c r="L272" s="39"/>
      <c r="M272" s="194"/>
      <c r="N272" s="195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160</v>
      </c>
      <c r="AU272" s="17" t="s">
        <v>77</v>
      </c>
    </row>
    <row r="273" spans="1:65" s="1" customFormat="1" ht="16.5" customHeight="1" x14ac:dyDescent="0.2">
      <c r="A273" s="34"/>
      <c r="B273" s="35"/>
      <c r="C273" s="178" t="s">
        <v>1108</v>
      </c>
      <c r="D273" s="178" t="s">
        <v>154</v>
      </c>
      <c r="E273" s="179" t="s">
        <v>970</v>
      </c>
      <c r="F273" s="180" t="s">
        <v>971</v>
      </c>
      <c r="G273" s="181" t="s">
        <v>965</v>
      </c>
      <c r="H273" s="182">
        <v>4</v>
      </c>
      <c r="I273" s="183">
        <v>590</v>
      </c>
      <c r="J273" s="184">
        <f>ROUND(I273*H273,2)</f>
        <v>2360</v>
      </c>
      <c r="K273" s="180" t="s">
        <v>19</v>
      </c>
      <c r="L273" s="39"/>
      <c r="M273" s="185" t="s">
        <v>19</v>
      </c>
      <c r="N273" s="186" t="s">
        <v>45</v>
      </c>
      <c r="O273" s="64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91</v>
      </c>
      <c r="AT273" s="189" t="s">
        <v>154</v>
      </c>
      <c r="AU273" s="189" t="s">
        <v>77</v>
      </c>
      <c r="AY273" s="17" t="s">
        <v>152</v>
      </c>
      <c r="BE273" s="190">
        <f>IF(N273="základní",J273,0)</f>
        <v>0</v>
      </c>
      <c r="BF273" s="190">
        <f>IF(N273="snížená",J273,0)</f>
        <v>2360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7" t="s">
        <v>84</v>
      </c>
      <c r="BK273" s="190">
        <f>ROUND(I273*H273,2)</f>
        <v>2360</v>
      </c>
      <c r="BL273" s="17" t="s">
        <v>91</v>
      </c>
      <c r="BM273" s="189" t="s">
        <v>1109</v>
      </c>
    </row>
    <row r="274" spans="1:65" s="1" customFormat="1" ht="11.25" x14ac:dyDescent="0.2">
      <c r="A274" s="34"/>
      <c r="B274" s="35"/>
      <c r="C274" s="36"/>
      <c r="D274" s="191" t="s">
        <v>160</v>
      </c>
      <c r="E274" s="36"/>
      <c r="F274" s="192" t="s">
        <v>971</v>
      </c>
      <c r="G274" s="36"/>
      <c r="H274" s="36"/>
      <c r="I274" s="193"/>
      <c r="J274" s="36"/>
      <c r="K274" s="36"/>
      <c r="L274" s="39"/>
      <c r="M274" s="194"/>
      <c r="N274" s="195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160</v>
      </c>
      <c r="AU274" s="17" t="s">
        <v>77</v>
      </c>
    </row>
    <row r="275" spans="1:65" s="11" customFormat="1" ht="25.9" customHeight="1" x14ac:dyDescent="0.2">
      <c r="B275" s="162"/>
      <c r="C275" s="163"/>
      <c r="D275" s="164" t="s">
        <v>72</v>
      </c>
      <c r="E275" s="165" t="s">
        <v>335</v>
      </c>
      <c r="F275" s="165" t="s">
        <v>336</v>
      </c>
      <c r="G275" s="163"/>
      <c r="H275" s="163"/>
      <c r="I275" s="166"/>
      <c r="J275" s="167">
        <f>BK275</f>
        <v>33040</v>
      </c>
      <c r="K275" s="163"/>
      <c r="L275" s="168"/>
      <c r="M275" s="169"/>
      <c r="N275" s="170"/>
      <c r="O275" s="170"/>
      <c r="P275" s="171">
        <f>SUM(P276:P285)</f>
        <v>0</v>
      </c>
      <c r="Q275" s="170"/>
      <c r="R275" s="171">
        <f>SUM(R276:R285)</f>
        <v>0</v>
      </c>
      <c r="S275" s="170"/>
      <c r="T275" s="172">
        <f>SUM(T276:T285)</f>
        <v>0</v>
      </c>
      <c r="AR275" s="173" t="s">
        <v>94</v>
      </c>
      <c r="AT275" s="174" t="s">
        <v>72</v>
      </c>
      <c r="AU275" s="174" t="s">
        <v>73</v>
      </c>
      <c r="AY275" s="173" t="s">
        <v>152</v>
      </c>
      <c r="BK275" s="175">
        <f>SUM(BK276:BK285)</f>
        <v>33040</v>
      </c>
    </row>
    <row r="276" spans="1:65" s="1" customFormat="1" ht="16.5" customHeight="1" x14ac:dyDescent="0.2">
      <c r="A276" s="34"/>
      <c r="B276" s="35"/>
      <c r="C276" s="178" t="s">
        <v>1143</v>
      </c>
      <c r="D276" s="178" t="s">
        <v>154</v>
      </c>
      <c r="E276" s="179" t="s">
        <v>1110</v>
      </c>
      <c r="F276" s="180" t="s">
        <v>973</v>
      </c>
      <c r="G276" s="181" t="s">
        <v>974</v>
      </c>
      <c r="H276" s="182">
        <v>1</v>
      </c>
      <c r="I276" s="183">
        <v>1180</v>
      </c>
      <c r="J276" s="184">
        <f>ROUND(I276*H276,2)</f>
        <v>1180</v>
      </c>
      <c r="K276" s="180" t="s">
        <v>19</v>
      </c>
      <c r="L276" s="39"/>
      <c r="M276" s="185" t="s">
        <v>19</v>
      </c>
      <c r="N276" s="186" t="s">
        <v>45</v>
      </c>
      <c r="O276" s="64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343</v>
      </c>
      <c r="AT276" s="189" t="s">
        <v>154</v>
      </c>
      <c r="AU276" s="189" t="s">
        <v>77</v>
      </c>
      <c r="AY276" s="17" t="s">
        <v>152</v>
      </c>
      <c r="BE276" s="190">
        <f>IF(N276="základní",J276,0)</f>
        <v>0</v>
      </c>
      <c r="BF276" s="190">
        <f>IF(N276="snížená",J276,0)</f>
        <v>1180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17" t="s">
        <v>84</v>
      </c>
      <c r="BK276" s="190">
        <f>ROUND(I276*H276,2)</f>
        <v>1180</v>
      </c>
      <c r="BL276" s="17" t="s">
        <v>343</v>
      </c>
      <c r="BM276" s="189" t="s">
        <v>1144</v>
      </c>
    </row>
    <row r="277" spans="1:65" s="1" customFormat="1" ht="11.25" x14ac:dyDescent="0.2">
      <c r="A277" s="34"/>
      <c r="B277" s="35"/>
      <c r="C277" s="36"/>
      <c r="D277" s="191" t="s">
        <v>160</v>
      </c>
      <c r="E277" s="36"/>
      <c r="F277" s="192" t="s">
        <v>976</v>
      </c>
      <c r="G277" s="36"/>
      <c r="H277" s="36"/>
      <c r="I277" s="193"/>
      <c r="J277" s="36"/>
      <c r="K277" s="36"/>
      <c r="L277" s="39"/>
      <c r="M277" s="194"/>
      <c r="N277" s="195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160</v>
      </c>
      <c r="AU277" s="17" t="s">
        <v>77</v>
      </c>
    </row>
    <row r="278" spans="1:65" s="1" customFormat="1" ht="16.5" customHeight="1" x14ac:dyDescent="0.2">
      <c r="A278" s="34"/>
      <c r="B278" s="35"/>
      <c r="C278" s="178" t="s">
        <v>863</v>
      </c>
      <c r="D278" s="178" t="s">
        <v>154</v>
      </c>
      <c r="E278" s="179" t="s">
        <v>1113</v>
      </c>
      <c r="F278" s="180" t="s">
        <v>978</v>
      </c>
      <c r="G278" s="181" t="s">
        <v>974</v>
      </c>
      <c r="H278" s="182">
        <v>1</v>
      </c>
      <c r="I278" s="183">
        <v>11800</v>
      </c>
      <c r="J278" s="184">
        <f>ROUND(I278*H278,2)</f>
        <v>11800</v>
      </c>
      <c r="K278" s="180" t="s">
        <v>19</v>
      </c>
      <c r="L278" s="39"/>
      <c r="M278" s="185" t="s">
        <v>19</v>
      </c>
      <c r="N278" s="186" t="s">
        <v>45</v>
      </c>
      <c r="O278" s="64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343</v>
      </c>
      <c r="AT278" s="189" t="s">
        <v>154</v>
      </c>
      <c r="AU278" s="189" t="s">
        <v>77</v>
      </c>
      <c r="AY278" s="17" t="s">
        <v>152</v>
      </c>
      <c r="BE278" s="190">
        <f>IF(N278="základní",J278,0)</f>
        <v>0</v>
      </c>
      <c r="BF278" s="190">
        <f>IF(N278="snížená",J278,0)</f>
        <v>11800</v>
      </c>
      <c r="BG278" s="190">
        <f>IF(N278="zákl. přenesená",J278,0)</f>
        <v>0</v>
      </c>
      <c r="BH278" s="190">
        <f>IF(N278="sníž. přenesená",J278,0)</f>
        <v>0</v>
      </c>
      <c r="BI278" s="190">
        <f>IF(N278="nulová",J278,0)</f>
        <v>0</v>
      </c>
      <c r="BJ278" s="17" t="s">
        <v>84</v>
      </c>
      <c r="BK278" s="190">
        <f>ROUND(I278*H278,2)</f>
        <v>11800</v>
      </c>
      <c r="BL278" s="17" t="s">
        <v>343</v>
      </c>
      <c r="BM278" s="189" t="s">
        <v>1145</v>
      </c>
    </row>
    <row r="279" spans="1:65" s="1" customFormat="1" ht="11.25" x14ac:dyDescent="0.2">
      <c r="A279" s="34"/>
      <c r="B279" s="35"/>
      <c r="C279" s="36"/>
      <c r="D279" s="191" t="s">
        <v>160</v>
      </c>
      <c r="E279" s="36"/>
      <c r="F279" s="192" t="s">
        <v>976</v>
      </c>
      <c r="G279" s="36"/>
      <c r="H279" s="36"/>
      <c r="I279" s="193"/>
      <c r="J279" s="36"/>
      <c r="K279" s="36"/>
      <c r="L279" s="39"/>
      <c r="M279" s="194"/>
      <c r="N279" s="195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160</v>
      </c>
      <c r="AU279" s="17" t="s">
        <v>77</v>
      </c>
    </row>
    <row r="280" spans="1:65" s="1" customFormat="1" ht="16.5" customHeight="1" x14ac:dyDescent="0.2">
      <c r="A280" s="34"/>
      <c r="B280" s="35"/>
      <c r="C280" s="178" t="s">
        <v>1146</v>
      </c>
      <c r="D280" s="178" t="s">
        <v>154</v>
      </c>
      <c r="E280" s="179" t="s">
        <v>1115</v>
      </c>
      <c r="F280" s="180" t="s">
        <v>981</v>
      </c>
      <c r="G280" s="181" t="s">
        <v>974</v>
      </c>
      <c r="H280" s="182">
        <v>1</v>
      </c>
      <c r="I280" s="183">
        <v>11800</v>
      </c>
      <c r="J280" s="184">
        <f>ROUND(I280*H280,2)</f>
        <v>11800</v>
      </c>
      <c r="K280" s="180" t="s">
        <v>19</v>
      </c>
      <c r="L280" s="39"/>
      <c r="M280" s="185" t="s">
        <v>19</v>
      </c>
      <c r="N280" s="186" t="s">
        <v>45</v>
      </c>
      <c r="O280" s="64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343</v>
      </c>
      <c r="AT280" s="189" t="s">
        <v>154</v>
      </c>
      <c r="AU280" s="189" t="s">
        <v>77</v>
      </c>
      <c r="AY280" s="17" t="s">
        <v>152</v>
      </c>
      <c r="BE280" s="190">
        <f>IF(N280="základní",J280,0)</f>
        <v>0</v>
      </c>
      <c r="BF280" s="190">
        <f>IF(N280="snížená",J280,0)</f>
        <v>11800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17" t="s">
        <v>84</v>
      </c>
      <c r="BK280" s="190">
        <f>ROUND(I280*H280,2)</f>
        <v>11800</v>
      </c>
      <c r="BL280" s="17" t="s">
        <v>343</v>
      </c>
      <c r="BM280" s="189" t="s">
        <v>1147</v>
      </c>
    </row>
    <row r="281" spans="1:65" s="1" customFormat="1" ht="11.25" x14ac:dyDescent="0.2">
      <c r="A281" s="34"/>
      <c r="B281" s="35"/>
      <c r="C281" s="36"/>
      <c r="D281" s="191" t="s">
        <v>160</v>
      </c>
      <c r="E281" s="36"/>
      <c r="F281" s="192" t="s">
        <v>976</v>
      </c>
      <c r="G281" s="36"/>
      <c r="H281" s="36"/>
      <c r="I281" s="193"/>
      <c r="J281" s="36"/>
      <c r="K281" s="36"/>
      <c r="L281" s="39"/>
      <c r="M281" s="194"/>
      <c r="N281" s="195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160</v>
      </c>
      <c r="AU281" s="17" t="s">
        <v>77</v>
      </c>
    </row>
    <row r="282" spans="1:65" s="1" customFormat="1" ht="16.5" customHeight="1" x14ac:dyDescent="0.2">
      <c r="A282" s="34"/>
      <c r="B282" s="35"/>
      <c r="C282" s="178" t="s">
        <v>864</v>
      </c>
      <c r="D282" s="178" t="s">
        <v>154</v>
      </c>
      <c r="E282" s="179" t="s">
        <v>1118</v>
      </c>
      <c r="F282" s="180" t="s">
        <v>984</v>
      </c>
      <c r="G282" s="181" t="s">
        <v>974</v>
      </c>
      <c r="H282" s="182">
        <v>1</v>
      </c>
      <c r="I282" s="183">
        <v>5900</v>
      </c>
      <c r="J282" s="184">
        <f>ROUND(I282*H282,2)</f>
        <v>5900</v>
      </c>
      <c r="K282" s="180" t="s">
        <v>19</v>
      </c>
      <c r="L282" s="39"/>
      <c r="M282" s="185" t="s">
        <v>19</v>
      </c>
      <c r="N282" s="186" t="s">
        <v>45</v>
      </c>
      <c r="O282" s="64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343</v>
      </c>
      <c r="AT282" s="189" t="s">
        <v>154</v>
      </c>
      <c r="AU282" s="189" t="s">
        <v>77</v>
      </c>
      <c r="AY282" s="17" t="s">
        <v>152</v>
      </c>
      <c r="BE282" s="190">
        <f>IF(N282="základní",J282,0)</f>
        <v>0</v>
      </c>
      <c r="BF282" s="190">
        <f>IF(N282="snížená",J282,0)</f>
        <v>5900</v>
      </c>
      <c r="BG282" s="190">
        <f>IF(N282="zákl. přenesená",J282,0)</f>
        <v>0</v>
      </c>
      <c r="BH282" s="190">
        <f>IF(N282="sníž. přenesená",J282,0)</f>
        <v>0</v>
      </c>
      <c r="BI282" s="190">
        <f>IF(N282="nulová",J282,0)</f>
        <v>0</v>
      </c>
      <c r="BJ282" s="17" t="s">
        <v>84</v>
      </c>
      <c r="BK282" s="190">
        <f>ROUND(I282*H282,2)</f>
        <v>5900</v>
      </c>
      <c r="BL282" s="17" t="s">
        <v>343</v>
      </c>
      <c r="BM282" s="189" t="s">
        <v>1148</v>
      </c>
    </row>
    <row r="283" spans="1:65" s="1" customFormat="1" ht="11.25" x14ac:dyDescent="0.2">
      <c r="A283" s="34"/>
      <c r="B283" s="35"/>
      <c r="C283" s="36"/>
      <c r="D283" s="191" t="s">
        <v>160</v>
      </c>
      <c r="E283" s="36"/>
      <c r="F283" s="192" t="s">
        <v>976</v>
      </c>
      <c r="G283" s="36"/>
      <c r="H283" s="36"/>
      <c r="I283" s="193"/>
      <c r="J283" s="36"/>
      <c r="K283" s="36"/>
      <c r="L283" s="39"/>
      <c r="M283" s="194"/>
      <c r="N283" s="195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160</v>
      </c>
      <c r="AU283" s="17" t="s">
        <v>77</v>
      </c>
    </row>
    <row r="284" spans="1:65" s="1" customFormat="1" ht="16.5" customHeight="1" x14ac:dyDescent="0.2">
      <c r="A284" s="34"/>
      <c r="B284" s="35"/>
      <c r="C284" s="178" t="s">
        <v>1149</v>
      </c>
      <c r="D284" s="178" t="s">
        <v>154</v>
      </c>
      <c r="E284" s="179" t="s">
        <v>1120</v>
      </c>
      <c r="F284" s="180" t="s">
        <v>987</v>
      </c>
      <c r="G284" s="181" t="s">
        <v>974</v>
      </c>
      <c r="H284" s="182">
        <v>1</v>
      </c>
      <c r="I284" s="183">
        <v>2360</v>
      </c>
      <c r="J284" s="184">
        <f>ROUND(I284*H284,2)</f>
        <v>2360</v>
      </c>
      <c r="K284" s="180" t="s">
        <v>19</v>
      </c>
      <c r="L284" s="39"/>
      <c r="M284" s="185" t="s">
        <v>19</v>
      </c>
      <c r="N284" s="186" t="s">
        <v>45</v>
      </c>
      <c r="O284" s="64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343</v>
      </c>
      <c r="AT284" s="189" t="s">
        <v>154</v>
      </c>
      <c r="AU284" s="189" t="s">
        <v>77</v>
      </c>
      <c r="AY284" s="17" t="s">
        <v>152</v>
      </c>
      <c r="BE284" s="190">
        <f>IF(N284="základní",J284,0)</f>
        <v>0</v>
      </c>
      <c r="BF284" s="190">
        <f>IF(N284="snížená",J284,0)</f>
        <v>2360</v>
      </c>
      <c r="BG284" s="190">
        <f>IF(N284="zákl. přenesená",J284,0)</f>
        <v>0</v>
      </c>
      <c r="BH284" s="190">
        <f>IF(N284="sníž. přenesená",J284,0)</f>
        <v>0</v>
      </c>
      <c r="BI284" s="190">
        <f>IF(N284="nulová",J284,0)</f>
        <v>0</v>
      </c>
      <c r="BJ284" s="17" t="s">
        <v>84</v>
      </c>
      <c r="BK284" s="190">
        <f>ROUND(I284*H284,2)</f>
        <v>2360</v>
      </c>
      <c r="BL284" s="17" t="s">
        <v>343</v>
      </c>
      <c r="BM284" s="189" t="s">
        <v>1150</v>
      </c>
    </row>
    <row r="285" spans="1:65" s="1" customFormat="1" ht="11.25" x14ac:dyDescent="0.2">
      <c r="A285" s="34"/>
      <c r="B285" s="35"/>
      <c r="C285" s="36"/>
      <c r="D285" s="191" t="s">
        <v>160</v>
      </c>
      <c r="E285" s="36"/>
      <c r="F285" s="192" t="s">
        <v>987</v>
      </c>
      <c r="G285" s="36"/>
      <c r="H285" s="36"/>
      <c r="I285" s="193"/>
      <c r="J285" s="36"/>
      <c r="K285" s="36"/>
      <c r="L285" s="39"/>
      <c r="M285" s="230"/>
      <c r="N285" s="231"/>
      <c r="O285" s="232"/>
      <c r="P285" s="232"/>
      <c r="Q285" s="232"/>
      <c r="R285" s="232"/>
      <c r="S285" s="232"/>
      <c r="T285" s="233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160</v>
      </c>
      <c r="AU285" s="17" t="s">
        <v>77</v>
      </c>
    </row>
    <row r="286" spans="1:65" s="1" customFormat="1" ht="6.95" customHeight="1" x14ac:dyDescent="0.2">
      <c r="A286" s="34"/>
      <c r="B286" s="47"/>
      <c r="C286" s="48"/>
      <c r="D286" s="48"/>
      <c r="E286" s="48"/>
      <c r="F286" s="48"/>
      <c r="G286" s="48"/>
      <c r="H286" s="48"/>
      <c r="I286" s="48"/>
      <c r="J286" s="48"/>
      <c r="K286" s="48"/>
      <c r="L286" s="39"/>
      <c r="M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</row>
  </sheetData>
  <sheetProtection password="CC35" sheet="1" objects="1" scenarios="1" formatColumns="0" formatRows="0" autoFilter="0"/>
  <autoFilter ref="C99:K285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112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ht="12" customHeight="1" x14ac:dyDescent="0.2">
      <c r="B8" s="20"/>
      <c r="D8" s="112" t="s">
        <v>116</v>
      </c>
      <c r="L8" s="20"/>
    </row>
    <row r="9" spans="1:46" s="1" customFormat="1" ht="16.5" customHeight="1" x14ac:dyDescent="0.2">
      <c r="A9" s="34"/>
      <c r="B9" s="39"/>
      <c r="C9" s="34"/>
      <c r="D9" s="34"/>
      <c r="E9" s="372" t="s">
        <v>872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2" customHeight="1" x14ac:dyDescent="0.2">
      <c r="A10" s="34"/>
      <c r="B10" s="39"/>
      <c r="C10" s="34"/>
      <c r="D10" s="112" t="s">
        <v>118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6.5" customHeight="1" x14ac:dyDescent="0.2">
      <c r="A11" s="34"/>
      <c r="B11" s="39"/>
      <c r="C11" s="34"/>
      <c r="D11" s="34"/>
      <c r="E11" s="375" t="s">
        <v>1151</v>
      </c>
      <c r="F11" s="374"/>
      <c r="G11" s="374"/>
      <c r="H11" s="374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2" customHeight="1" x14ac:dyDescent="0.2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19. 11. 2021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12" customHeight="1" x14ac:dyDescent="0.2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8" customHeight="1" x14ac:dyDescent="0.2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2" customHeight="1" x14ac:dyDescent="0.2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8" customHeight="1" x14ac:dyDescent="0.2">
      <c r="A20" s="34"/>
      <c r="B20" s="39"/>
      <c r="C20" s="34"/>
      <c r="D20" s="34"/>
      <c r="E20" s="376" t="str">
        <f>'Rekapitulace stavby'!E14</f>
        <v>Vyplň údaj</v>
      </c>
      <c r="F20" s="377"/>
      <c r="G20" s="377"/>
      <c r="H20" s="377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2" customHeight="1" x14ac:dyDescent="0.2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tr">
        <f>IF('Rekapitulace stavby'!AN16="","",'Rekapitulace stavby'!AN16)</f>
        <v/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8" customHeight="1" x14ac:dyDescent="0.2">
      <c r="A23" s="34"/>
      <c r="B23" s="39"/>
      <c r="C23" s="34"/>
      <c r="D23" s="34"/>
      <c r="E23" s="103" t="str">
        <f>IF('Rekapitulace stavby'!E17="","",'Rekapitulace stavby'!E17)</f>
        <v xml:space="preserve"> </v>
      </c>
      <c r="F23" s="34"/>
      <c r="G23" s="34"/>
      <c r="H23" s="34"/>
      <c r="I23" s="112" t="s">
        <v>29</v>
      </c>
      <c r="J23" s="103" t="str">
        <f>IF('Rekapitulace stavby'!AN17="","",'Rekapitulace stavby'!AN17)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12" customHeight="1" x14ac:dyDescent="0.2">
      <c r="A25" s="34"/>
      <c r="B25" s="39"/>
      <c r="C25" s="34"/>
      <c r="D25" s="112" t="s">
        <v>36</v>
      </c>
      <c r="E25" s="34"/>
      <c r="F25" s="34"/>
      <c r="G25" s="34"/>
      <c r="H25" s="34"/>
      <c r="I25" s="112" t="s">
        <v>26</v>
      </c>
      <c r="J25" s="103" t="str">
        <f>IF('Rekapitulace stavby'!AN19="","",'Rekapitulace stavby'!AN19)</f>
        <v/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8" customHeight="1" x14ac:dyDescent="0.2">
      <c r="A26" s="34"/>
      <c r="B26" s="39"/>
      <c r="C26" s="34"/>
      <c r="D26" s="34"/>
      <c r="E26" s="103" t="str">
        <f>IF('Rekapitulace stavby'!E20="","",'Rekapitulace stavby'!E20)</f>
        <v xml:space="preserve"> </v>
      </c>
      <c r="F26" s="34"/>
      <c r="G26" s="34"/>
      <c r="H26" s="34"/>
      <c r="I26" s="112" t="s">
        <v>29</v>
      </c>
      <c r="J26" s="103" t="str">
        <f>IF('Rekapitulace stavby'!AN20="","",'Rekapitulace stavby'!AN20)</f>
        <v/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12" customHeight="1" x14ac:dyDescent="0.2">
      <c r="A28" s="34"/>
      <c r="B28" s="39"/>
      <c r="C28" s="34"/>
      <c r="D28" s="112" t="s">
        <v>37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7" customFormat="1" ht="16.5" customHeight="1" x14ac:dyDescent="0.2">
      <c r="A29" s="115"/>
      <c r="B29" s="116"/>
      <c r="C29" s="115"/>
      <c r="D29" s="115"/>
      <c r="E29" s="378" t="s">
        <v>19</v>
      </c>
      <c r="F29" s="378"/>
      <c r="G29" s="378"/>
      <c r="H29" s="378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1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25.35" customHeight="1" x14ac:dyDescent="0.2">
      <c r="A32" s="34"/>
      <c r="B32" s="39"/>
      <c r="C32" s="34"/>
      <c r="D32" s="119" t="s">
        <v>39</v>
      </c>
      <c r="E32" s="34"/>
      <c r="F32" s="34"/>
      <c r="G32" s="34"/>
      <c r="H32" s="34"/>
      <c r="I32" s="34"/>
      <c r="J32" s="120">
        <f>ROUND(J100, 2)</f>
        <v>1283756.22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6.95" customHeight="1" x14ac:dyDescent="0.2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34"/>
      <c r="F34" s="121" t="s">
        <v>41</v>
      </c>
      <c r="G34" s="34"/>
      <c r="H34" s="34"/>
      <c r="I34" s="121" t="s">
        <v>40</v>
      </c>
      <c r="J34" s="121" t="s">
        <v>42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customHeight="1" x14ac:dyDescent="0.2">
      <c r="A35" s="34"/>
      <c r="B35" s="39"/>
      <c r="C35" s="34"/>
      <c r="D35" s="122" t="s">
        <v>43</v>
      </c>
      <c r="E35" s="112" t="s">
        <v>44</v>
      </c>
      <c r="F35" s="123">
        <f>ROUND((SUM(BE100:BE285)),  2)</f>
        <v>0</v>
      </c>
      <c r="G35" s="34"/>
      <c r="H35" s="34"/>
      <c r="I35" s="124">
        <v>0.21</v>
      </c>
      <c r="J35" s="123">
        <f>ROUND(((SUM(BE100:BE285))*I35),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customHeight="1" x14ac:dyDescent="0.2">
      <c r="A36" s="34"/>
      <c r="B36" s="39"/>
      <c r="C36" s="34"/>
      <c r="D36" s="34"/>
      <c r="E36" s="112" t="s">
        <v>45</v>
      </c>
      <c r="F36" s="123">
        <f>ROUND((SUM(BF100:BF285)),  2)</f>
        <v>1283756.22</v>
      </c>
      <c r="G36" s="34"/>
      <c r="H36" s="34"/>
      <c r="I36" s="124">
        <v>0.15</v>
      </c>
      <c r="J36" s="123">
        <f>ROUND(((SUM(BF100:BF285))*I36),  2)</f>
        <v>192563.43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46</v>
      </c>
      <c r="F37" s="123">
        <f>ROUND((SUM(BG100:BG285)),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hidden="1" customHeight="1" x14ac:dyDescent="0.2">
      <c r="A38" s="34"/>
      <c r="B38" s="39"/>
      <c r="C38" s="34"/>
      <c r="D38" s="34"/>
      <c r="E38" s="112" t="s">
        <v>47</v>
      </c>
      <c r="F38" s="123">
        <f>ROUND((SUM(BH100:BH285)),  2)</f>
        <v>0</v>
      </c>
      <c r="G38" s="34"/>
      <c r="H38" s="34"/>
      <c r="I38" s="124">
        <v>0.15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 x14ac:dyDescent="0.2">
      <c r="A39" s="34"/>
      <c r="B39" s="39"/>
      <c r="C39" s="34"/>
      <c r="D39" s="34"/>
      <c r="E39" s="112" t="s">
        <v>48</v>
      </c>
      <c r="F39" s="123">
        <f>ROUND((SUM(BI100:BI285)),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25.35" customHeight="1" x14ac:dyDescent="0.2">
      <c r="A41" s="34"/>
      <c r="B41" s="39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1476319.65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1" customFormat="1" ht="14.45" customHeight="1" x14ac:dyDescent="0.2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1" customFormat="1" ht="6.95" customHeight="1" x14ac:dyDescent="0.2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24.95" customHeight="1" x14ac:dyDescent="0.2">
      <c r="A47" s="34"/>
      <c r="B47" s="35"/>
      <c r="C47" s="23" t="s">
        <v>120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79" t="str">
        <f>E7</f>
        <v>Čtyřlístek- udržovací práce DBS</v>
      </c>
      <c r="F50" s="380"/>
      <c r="G50" s="380"/>
      <c r="H50" s="380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ht="12" customHeight="1" x14ac:dyDescent="0.2">
      <c r="B51" s="21"/>
      <c r="C51" s="29" t="s">
        <v>116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1" customFormat="1" ht="16.5" customHeight="1" x14ac:dyDescent="0.2">
      <c r="A52" s="34"/>
      <c r="B52" s="35"/>
      <c r="C52" s="36"/>
      <c r="D52" s="36"/>
      <c r="E52" s="379" t="s">
        <v>872</v>
      </c>
      <c r="F52" s="381"/>
      <c r="G52" s="381"/>
      <c r="H52" s="381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12" customHeight="1" x14ac:dyDescent="0.2">
      <c r="A53" s="34"/>
      <c r="B53" s="35"/>
      <c r="C53" s="29" t="s">
        <v>118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6.5" customHeight="1" x14ac:dyDescent="0.2">
      <c r="A54" s="34"/>
      <c r="B54" s="35"/>
      <c r="C54" s="36"/>
      <c r="D54" s="36"/>
      <c r="E54" s="349" t="str">
        <f>E11</f>
        <v>4 - 4NP-položky</v>
      </c>
      <c r="F54" s="381"/>
      <c r="G54" s="381"/>
      <c r="H54" s="381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2" customHeight="1" x14ac:dyDescent="0.2">
      <c r="A56" s="34"/>
      <c r="B56" s="35"/>
      <c r="C56" s="29" t="s">
        <v>21</v>
      </c>
      <c r="D56" s="36"/>
      <c r="E56" s="36"/>
      <c r="F56" s="27" t="str">
        <f>F14</f>
        <v>Ostrava</v>
      </c>
      <c r="G56" s="36"/>
      <c r="H56" s="36"/>
      <c r="I56" s="29" t="s">
        <v>23</v>
      </c>
      <c r="J56" s="59" t="str">
        <f>IF(J14="","",J14)</f>
        <v>19. 11. 2021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6.95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5.2" customHeight="1" x14ac:dyDescent="0.2">
      <c r="A58" s="34"/>
      <c r="B58" s="35"/>
      <c r="C58" s="29" t="s">
        <v>25</v>
      </c>
      <c r="D58" s="36"/>
      <c r="E58" s="36"/>
      <c r="F58" s="27" t="str">
        <f>E17</f>
        <v>Čtyřlístek</v>
      </c>
      <c r="G58" s="36"/>
      <c r="H58" s="36"/>
      <c r="I58" s="29" t="s">
        <v>33</v>
      </c>
      <c r="J58" s="32" t="str">
        <f>E23</f>
        <v xml:space="preserve"> 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15.2" customHeight="1" x14ac:dyDescent="0.2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36</v>
      </c>
      <c r="J59" s="32" t="str">
        <f>E26</f>
        <v xml:space="preserve"> 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1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1" customFormat="1" ht="29.25" customHeight="1" x14ac:dyDescent="0.2">
      <c r="A61" s="34"/>
      <c r="B61" s="35"/>
      <c r="C61" s="136" t="s">
        <v>121</v>
      </c>
      <c r="D61" s="137"/>
      <c r="E61" s="137"/>
      <c r="F61" s="137"/>
      <c r="G61" s="137"/>
      <c r="H61" s="137"/>
      <c r="I61" s="137"/>
      <c r="J61" s="138" t="s">
        <v>122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1" customFormat="1" ht="10.35" customHeight="1" x14ac:dyDescent="0.2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1" customFormat="1" ht="22.9" customHeight="1" x14ac:dyDescent="0.2">
      <c r="A63" s="34"/>
      <c r="B63" s="35"/>
      <c r="C63" s="139" t="s">
        <v>71</v>
      </c>
      <c r="D63" s="36"/>
      <c r="E63" s="36"/>
      <c r="F63" s="36"/>
      <c r="G63" s="36"/>
      <c r="H63" s="36"/>
      <c r="I63" s="36"/>
      <c r="J63" s="77">
        <f>J100</f>
        <v>1283756.2199999997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123</v>
      </c>
    </row>
    <row r="64" spans="1:47" s="8" customFormat="1" ht="24.95" customHeight="1" x14ac:dyDescent="0.2">
      <c r="B64" s="140"/>
      <c r="C64" s="141"/>
      <c r="D64" s="142" t="s">
        <v>874</v>
      </c>
      <c r="E64" s="143"/>
      <c r="F64" s="143"/>
      <c r="G64" s="143"/>
      <c r="H64" s="143"/>
      <c r="I64" s="143"/>
      <c r="J64" s="144">
        <f>J101</f>
        <v>0</v>
      </c>
      <c r="K64" s="141"/>
      <c r="L64" s="145"/>
    </row>
    <row r="65" spans="1:31" s="8" customFormat="1" ht="24.95" customHeight="1" x14ac:dyDescent="0.2">
      <c r="B65" s="140"/>
      <c r="C65" s="141"/>
      <c r="D65" s="142" t="s">
        <v>875</v>
      </c>
      <c r="E65" s="143"/>
      <c r="F65" s="143"/>
      <c r="G65" s="143"/>
      <c r="H65" s="143"/>
      <c r="I65" s="143"/>
      <c r="J65" s="144">
        <f>J102</f>
        <v>796651.04</v>
      </c>
      <c r="K65" s="141"/>
      <c r="L65" s="145"/>
    </row>
    <row r="66" spans="1:31" s="8" customFormat="1" ht="24.95" customHeight="1" x14ac:dyDescent="0.2">
      <c r="B66" s="140"/>
      <c r="C66" s="141"/>
      <c r="D66" s="142" t="s">
        <v>876</v>
      </c>
      <c r="E66" s="143"/>
      <c r="F66" s="143"/>
      <c r="G66" s="143"/>
      <c r="H66" s="143"/>
      <c r="I66" s="143"/>
      <c r="J66" s="144">
        <f>J153</f>
        <v>0</v>
      </c>
      <c r="K66" s="141"/>
      <c r="L66" s="145"/>
    </row>
    <row r="67" spans="1:31" s="8" customFormat="1" ht="24.95" customHeight="1" x14ac:dyDescent="0.2">
      <c r="B67" s="140"/>
      <c r="C67" s="141"/>
      <c r="D67" s="142" t="s">
        <v>990</v>
      </c>
      <c r="E67" s="143"/>
      <c r="F67" s="143"/>
      <c r="G67" s="143"/>
      <c r="H67" s="143"/>
      <c r="I67" s="143"/>
      <c r="J67" s="144">
        <f>J154</f>
        <v>39646.819999999992</v>
      </c>
      <c r="K67" s="141"/>
      <c r="L67" s="145"/>
    </row>
    <row r="68" spans="1:31" s="8" customFormat="1" ht="24.95" customHeight="1" x14ac:dyDescent="0.2">
      <c r="B68" s="140"/>
      <c r="C68" s="141"/>
      <c r="D68" s="142" t="s">
        <v>991</v>
      </c>
      <c r="E68" s="143"/>
      <c r="F68" s="143"/>
      <c r="G68" s="143"/>
      <c r="H68" s="143"/>
      <c r="I68" s="143"/>
      <c r="J68" s="144">
        <f>J169</f>
        <v>39646.819999999992</v>
      </c>
      <c r="K68" s="141"/>
      <c r="L68" s="145"/>
    </row>
    <row r="69" spans="1:31" s="8" customFormat="1" ht="24.95" customHeight="1" x14ac:dyDescent="0.2">
      <c r="B69" s="140"/>
      <c r="C69" s="141"/>
      <c r="D69" s="142" t="s">
        <v>992</v>
      </c>
      <c r="E69" s="143"/>
      <c r="F69" s="143"/>
      <c r="G69" s="143"/>
      <c r="H69" s="143"/>
      <c r="I69" s="143"/>
      <c r="J69" s="144">
        <f>J184</f>
        <v>39646.819999999992</v>
      </c>
      <c r="K69" s="141"/>
      <c r="L69" s="145"/>
    </row>
    <row r="70" spans="1:31" s="8" customFormat="1" ht="24.95" customHeight="1" x14ac:dyDescent="0.2">
      <c r="B70" s="140"/>
      <c r="C70" s="141"/>
      <c r="D70" s="142" t="s">
        <v>993</v>
      </c>
      <c r="E70" s="143"/>
      <c r="F70" s="143"/>
      <c r="G70" s="143"/>
      <c r="H70" s="143"/>
      <c r="I70" s="143"/>
      <c r="J70" s="144">
        <f>J199</f>
        <v>0</v>
      </c>
      <c r="K70" s="141"/>
      <c r="L70" s="145"/>
    </row>
    <row r="71" spans="1:31" s="8" customFormat="1" ht="24.95" customHeight="1" x14ac:dyDescent="0.2">
      <c r="B71" s="140"/>
      <c r="C71" s="141"/>
      <c r="D71" s="142" t="s">
        <v>875</v>
      </c>
      <c r="E71" s="143"/>
      <c r="F71" s="143"/>
      <c r="G71" s="143"/>
      <c r="H71" s="143"/>
      <c r="I71" s="143"/>
      <c r="J71" s="144">
        <f>J200</f>
        <v>281068.92</v>
      </c>
      <c r="K71" s="141"/>
      <c r="L71" s="145"/>
    </row>
    <row r="72" spans="1:31" s="8" customFormat="1" ht="24.95" customHeight="1" x14ac:dyDescent="0.2">
      <c r="B72" s="140"/>
      <c r="C72" s="141"/>
      <c r="D72" s="142" t="s">
        <v>876</v>
      </c>
      <c r="E72" s="143"/>
      <c r="F72" s="143"/>
      <c r="G72" s="143"/>
      <c r="H72" s="143"/>
      <c r="I72" s="143"/>
      <c r="J72" s="144">
        <f>J239</f>
        <v>0</v>
      </c>
      <c r="K72" s="141"/>
      <c r="L72" s="145"/>
    </row>
    <row r="73" spans="1:31" s="8" customFormat="1" ht="24.95" customHeight="1" x14ac:dyDescent="0.2">
      <c r="B73" s="140"/>
      <c r="C73" s="141"/>
      <c r="D73" s="142" t="s">
        <v>990</v>
      </c>
      <c r="E73" s="143"/>
      <c r="F73" s="143"/>
      <c r="G73" s="143"/>
      <c r="H73" s="143"/>
      <c r="I73" s="143"/>
      <c r="J73" s="144">
        <f>J240</f>
        <v>7540.2</v>
      </c>
      <c r="K73" s="141"/>
      <c r="L73" s="145"/>
    </row>
    <row r="74" spans="1:31" s="8" customFormat="1" ht="24.95" customHeight="1" x14ac:dyDescent="0.2">
      <c r="B74" s="140"/>
      <c r="C74" s="141"/>
      <c r="D74" s="142" t="s">
        <v>991</v>
      </c>
      <c r="E74" s="143"/>
      <c r="F74" s="143"/>
      <c r="G74" s="143"/>
      <c r="H74" s="143"/>
      <c r="I74" s="143"/>
      <c r="J74" s="144">
        <f>J249</f>
        <v>7540.2</v>
      </c>
      <c r="K74" s="141"/>
      <c r="L74" s="145"/>
    </row>
    <row r="75" spans="1:31" s="8" customFormat="1" ht="24.95" customHeight="1" x14ac:dyDescent="0.2">
      <c r="B75" s="140"/>
      <c r="C75" s="141"/>
      <c r="D75" s="142" t="s">
        <v>992</v>
      </c>
      <c r="E75" s="143"/>
      <c r="F75" s="143"/>
      <c r="G75" s="143"/>
      <c r="H75" s="143"/>
      <c r="I75" s="143"/>
      <c r="J75" s="144">
        <f>J258</f>
        <v>7540.2</v>
      </c>
      <c r="K75" s="141"/>
      <c r="L75" s="145"/>
    </row>
    <row r="76" spans="1:31" s="8" customFormat="1" ht="24.95" customHeight="1" x14ac:dyDescent="0.2">
      <c r="B76" s="140"/>
      <c r="C76" s="141"/>
      <c r="D76" s="142" t="s">
        <v>994</v>
      </c>
      <c r="E76" s="143"/>
      <c r="F76" s="143"/>
      <c r="G76" s="143"/>
      <c r="H76" s="143"/>
      <c r="I76" s="143"/>
      <c r="J76" s="144">
        <f>J267</f>
        <v>15859.2</v>
      </c>
      <c r="K76" s="141"/>
      <c r="L76" s="145"/>
    </row>
    <row r="77" spans="1:31" s="8" customFormat="1" ht="24.95" customHeight="1" x14ac:dyDescent="0.2">
      <c r="B77" s="140"/>
      <c r="C77" s="141"/>
      <c r="D77" s="142" t="s">
        <v>995</v>
      </c>
      <c r="E77" s="143"/>
      <c r="F77" s="143"/>
      <c r="G77" s="143"/>
      <c r="H77" s="143"/>
      <c r="I77" s="143"/>
      <c r="J77" s="144">
        <f>J270</f>
        <v>15576</v>
      </c>
      <c r="K77" s="141"/>
      <c r="L77" s="145"/>
    </row>
    <row r="78" spans="1:31" s="8" customFormat="1" ht="24.95" customHeight="1" x14ac:dyDescent="0.2">
      <c r="B78" s="140"/>
      <c r="C78" s="141"/>
      <c r="D78" s="142" t="s">
        <v>134</v>
      </c>
      <c r="E78" s="143"/>
      <c r="F78" s="143"/>
      <c r="G78" s="143"/>
      <c r="H78" s="143"/>
      <c r="I78" s="143"/>
      <c r="J78" s="144">
        <f>J275</f>
        <v>33040</v>
      </c>
      <c r="K78" s="141"/>
      <c r="L78" s="145"/>
    </row>
    <row r="79" spans="1:31" s="1" customFormat="1" ht="21.75" customHeight="1" x14ac:dyDescent="0.2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6.95" customHeight="1" x14ac:dyDescent="0.2">
      <c r="A80" s="34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pans="1:31" s="1" customFormat="1" ht="6.95" customHeight="1" x14ac:dyDescent="0.2">
      <c r="A84" s="34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24.95" customHeight="1" x14ac:dyDescent="0.2">
      <c r="A85" s="34"/>
      <c r="B85" s="35"/>
      <c r="C85" s="23" t="s">
        <v>137</v>
      </c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 x14ac:dyDescent="0.2">
      <c r="A87" s="34"/>
      <c r="B87" s="35"/>
      <c r="C87" s="29" t="s">
        <v>16</v>
      </c>
      <c r="D87" s="36"/>
      <c r="E87" s="36"/>
      <c r="F87" s="36"/>
      <c r="G87" s="36"/>
      <c r="H87" s="3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16.5" customHeight="1" x14ac:dyDescent="0.2">
      <c r="A88" s="34"/>
      <c r="B88" s="35"/>
      <c r="C88" s="36"/>
      <c r="D88" s="36"/>
      <c r="E88" s="379" t="str">
        <f>E7</f>
        <v>Čtyřlístek- udržovací práce DBS</v>
      </c>
      <c r="F88" s="380"/>
      <c r="G88" s="380"/>
      <c r="H88" s="380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ht="12" customHeight="1" x14ac:dyDescent="0.2">
      <c r="B89" s="21"/>
      <c r="C89" s="29" t="s">
        <v>116</v>
      </c>
      <c r="D89" s="22"/>
      <c r="E89" s="22"/>
      <c r="F89" s="22"/>
      <c r="G89" s="22"/>
      <c r="H89" s="22"/>
      <c r="I89" s="22"/>
      <c r="J89" s="22"/>
      <c r="K89" s="22"/>
      <c r="L89" s="20"/>
    </row>
    <row r="90" spans="1:31" s="1" customFormat="1" ht="16.5" customHeight="1" x14ac:dyDescent="0.2">
      <c r="A90" s="34"/>
      <c r="B90" s="35"/>
      <c r="C90" s="36"/>
      <c r="D90" s="36"/>
      <c r="E90" s="379" t="s">
        <v>872</v>
      </c>
      <c r="F90" s="381"/>
      <c r="G90" s="381"/>
      <c r="H90" s="381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1" customFormat="1" ht="12" customHeight="1" x14ac:dyDescent="0.2">
      <c r="A91" s="34"/>
      <c r="B91" s="35"/>
      <c r="C91" s="29" t="s">
        <v>118</v>
      </c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1" customFormat="1" ht="16.5" customHeight="1" x14ac:dyDescent="0.2">
      <c r="A92" s="34"/>
      <c r="B92" s="35"/>
      <c r="C92" s="36"/>
      <c r="D92" s="36"/>
      <c r="E92" s="349" t="str">
        <f>E11</f>
        <v>4 - 4NP-položky</v>
      </c>
      <c r="F92" s="381"/>
      <c r="G92" s="381"/>
      <c r="H92" s="381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1" customFormat="1" ht="6.9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2" customHeight="1" x14ac:dyDescent="0.2">
      <c r="A94" s="34"/>
      <c r="B94" s="35"/>
      <c r="C94" s="29" t="s">
        <v>21</v>
      </c>
      <c r="D94" s="36"/>
      <c r="E94" s="36"/>
      <c r="F94" s="27" t="str">
        <f>F14</f>
        <v>Ostrava</v>
      </c>
      <c r="G94" s="36"/>
      <c r="H94" s="36"/>
      <c r="I94" s="29" t="s">
        <v>23</v>
      </c>
      <c r="J94" s="59" t="str">
        <f>IF(J14="","",J14)</f>
        <v>19. 11. 2021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1" customFormat="1" ht="6.9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" customFormat="1" ht="15.2" customHeight="1" x14ac:dyDescent="0.2">
      <c r="A96" s="34"/>
      <c r="B96" s="35"/>
      <c r="C96" s="29" t="s">
        <v>25</v>
      </c>
      <c r="D96" s="36"/>
      <c r="E96" s="36"/>
      <c r="F96" s="27" t="str">
        <f>E17</f>
        <v>Čtyřlístek</v>
      </c>
      <c r="G96" s="36"/>
      <c r="H96" s="36"/>
      <c r="I96" s="29" t="s">
        <v>33</v>
      </c>
      <c r="J96" s="32" t="str">
        <f>E23</f>
        <v xml:space="preserve"> </v>
      </c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" customFormat="1" ht="15.2" customHeight="1" x14ac:dyDescent="0.2">
      <c r="A97" s="34"/>
      <c r="B97" s="35"/>
      <c r="C97" s="29" t="s">
        <v>31</v>
      </c>
      <c r="D97" s="36"/>
      <c r="E97" s="36"/>
      <c r="F97" s="27" t="str">
        <f>IF(E20="","",E20)</f>
        <v>Vyplň údaj</v>
      </c>
      <c r="G97" s="36"/>
      <c r="H97" s="36"/>
      <c r="I97" s="29" t="s">
        <v>36</v>
      </c>
      <c r="J97" s="32" t="str">
        <f>E26</f>
        <v xml:space="preserve"> </v>
      </c>
      <c r="K97" s="36"/>
      <c r="L97" s="11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" customFormat="1" ht="10.35" customHeight="1" x14ac:dyDescent="0.2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13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 x14ac:dyDescent="0.2">
      <c r="A99" s="151"/>
      <c r="B99" s="152"/>
      <c r="C99" s="153" t="s">
        <v>138</v>
      </c>
      <c r="D99" s="154" t="s">
        <v>58</v>
      </c>
      <c r="E99" s="154" t="s">
        <v>54</v>
      </c>
      <c r="F99" s="154" t="s">
        <v>55</v>
      </c>
      <c r="G99" s="154" t="s">
        <v>139</v>
      </c>
      <c r="H99" s="154" t="s">
        <v>140</v>
      </c>
      <c r="I99" s="154" t="s">
        <v>141</v>
      </c>
      <c r="J99" s="154" t="s">
        <v>122</v>
      </c>
      <c r="K99" s="155" t="s">
        <v>142</v>
      </c>
      <c r="L99" s="156"/>
      <c r="M99" s="68" t="s">
        <v>19</v>
      </c>
      <c r="N99" s="69" t="s">
        <v>43</v>
      </c>
      <c r="O99" s="69" t="s">
        <v>143</v>
      </c>
      <c r="P99" s="69" t="s">
        <v>144</v>
      </c>
      <c r="Q99" s="69" t="s">
        <v>145</v>
      </c>
      <c r="R99" s="69" t="s">
        <v>146</v>
      </c>
      <c r="S99" s="69" t="s">
        <v>147</v>
      </c>
      <c r="T99" s="70" t="s">
        <v>148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1" customFormat="1" ht="22.9" customHeight="1" x14ac:dyDescent="0.25">
      <c r="A100" s="34"/>
      <c r="B100" s="35"/>
      <c r="C100" s="75" t="s">
        <v>149</v>
      </c>
      <c r="D100" s="36"/>
      <c r="E100" s="36"/>
      <c r="F100" s="36"/>
      <c r="G100" s="36"/>
      <c r="H100" s="36"/>
      <c r="I100" s="36"/>
      <c r="J100" s="157">
        <f>BK100</f>
        <v>1283756.2199999997</v>
      </c>
      <c r="K100" s="36"/>
      <c r="L100" s="39"/>
      <c r="M100" s="71"/>
      <c r="N100" s="158"/>
      <c r="O100" s="72"/>
      <c r="P100" s="159">
        <f>P101+P102+P153+P154+P169+P184+P199+P200+P239+P240+P249+P258+P267+P270+P275</f>
        <v>0</v>
      </c>
      <c r="Q100" s="72"/>
      <c r="R100" s="159">
        <f>R101+R102+R153+R154+R169+R184+R199+R200+R239+R240+R249+R258+R267+R270+R275</f>
        <v>0</v>
      </c>
      <c r="S100" s="72"/>
      <c r="T100" s="160">
        <f>T101+T102+T153+T154+T169+T184+T199+T200+T239+T240+T249+T258+T267+T270+T275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72</v>
      </c>
      <c r="AU100" s="17" t="s">
        <v>123</v>
      </c>
      <c r="BK100" s="161">
        <f>BK101+BK102+BK153+BK154+BK169+BK184+BK199+BK200+BK239+BK240+BK249+BK258+BK267+BK270+BK275</f>
        <v>1283756.2199999997</v>
      </c>
    </row>
    <row r="101" spans="1:65" s="11" customFormat="1" ht="25.9" customHeight="1" x14ac:dyDescent="0.2">
      <c r="B101" s="162"/>
      <c r="C101" s="163"/>
      <c r="D101" s="164" t="s">
        <v>72</v>
      </c>
      <c r="E101" s="165" t="s">
        <v>880</v>
      </c>
      <c r="F101" s="165" t="s">
        <v>881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v>0</v>
      </c>
      <c r="Q101" s="170"/>
      <c r="R101" s="171">
        <v>0</v>
      </c>
      <c r="S101" s="170"/>
      <c r="T101" s="172">
        <v>0</v>
      </c>
      <c r="AR101" s="173" t="s">
        <v>77</v>
      </c>
      <c r="AT101" s="174" t="s">
        <v>72</v>
      </c>
      <c r="AU101" s="174" t="s">
        <v>73</v>
      </c>
      <c r="AY101" s="173" t="s">
        <v>152</v>
      </c>
      <c r="BK101" s="175">
        <v>0</v>
      </c>
    </row>
    <row r="102" spans="1:65" s="11" customFormat="1" ht="25.9" customHeight="1" x14ac:dyDescent="0.2">
      <c r="B102" s="162"/>
      <c r="C102" s="163"/>
      <c r="D102" s="164" t="s">
        <v>72</v>
      </c>
      <c r="E102" s="165" t="s">
        <v>882</v>
      </c>
      <c r="F102" s="165" t="s">
        <v>883</v>
      </c>
      <c r="G102" s="163"/>
      <c r="H102" s="163"/>
      <c r="I102" s="166"/>
      <c r="J102" s="167">
        <f>BK102</f>
        <v>796651.04</v>
      </c>
      <c r="K102" s="163"/>
      <c r="L102" s="168"/>
      <c r="M102" s="169"/>
      <c r="N102" s="170"/>
      <c r="O102" s="170"/>
      <c r="P102" s="171">
        <f>SUM(P103:P152)</f>
        <v>0</v>
      </c>
      <c r="Q102" s="170"/>
      <c r="R102" s="171">
        <f>SUM(R103:R152)</f>
        <v>0</v>
      </c>
      <c r="S102" s="170"/>
      <c r="T102" s="172">
        <f>SUM(T103:T152)</f>
        <v>0</v>
      </c>
      <c r="AR102" s="173" t="s">
        <v>77</v>
      </c>
      <c r="AT102" s="174" t="s">
        <v>72</v>
      </c>
      <c r="AU102" s="174" t="s">
        <v>73</v>
      </c>
      <c r="AY102" s="173" t="s">
        <v>152</v>
      </c>
      <c r="BK102" s="175">
        <f>SUM(BK103:BK152)</f>
        <v>796651.04</v>
      </c>
    </row>
    <row r="103" spans="1:65" s="1" customFormat="1" ht="16.5" customHeight="1" x14ac:dyDescent="0.2">
      <c r="A103" s="34"/>
      <c r="B103" s="35"/>
      <c r="C103" s="178" t="s">
        <v>77</v>
      </c>
      <c r="D103" s="178" t="s">
        <v>154</v>
      </c>
      <c r="E103" s="179" t="s">
        <v>996</v>
      </c>
      <c r="F103" s="180" t="s">
        <v>997</v>
      </c>
      <c r="G103" s="181" t="s">
        <v>742</v>
      </c>
      <c r="H103" s="182">
        <v>320</v>
      </c>
      <c r="I103" s="183">
        <v>342.2</v>
      </c>
      <c r="J103" s="184">
        <f>ROUND(I103*H103,2)</f>
        <v>109504</v>
      </c>
      <c r="K103" s="180" t="s">
        <v>19</v>
      </c>
      <c r="L103" s="39"/>
      <c r="M103" s="185" t="s">
        <v>19</v>
      </c>
      <c r="N103" s="186" t="s">
        <v>45</v>
      </c>
      <c r="O103" s="64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91</v>
      </c>
      <c r="AT103" s="189" t="s">
        <v>154</v>
      </c>
      <c r="AU103" s="189" t="s">
        <v>77</v>
      </c>
      <c r="AY103" s="17" t="s">
        <v>152</v>
      </c>
      <c r="BE103" s="190">
        <f>IF(N103="základní",J103,0)</f>
        <v>0</v>
      </c>
      <c r="BF103" s="190">
        <f>IF(N103="snížená",J103,0)</f>
        <v>109504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7" t="s">
        <v>84</v>
      </c>
      <c r="BK103" s="190">
        <f>ROUND(I103*H103,2)</f>
        <v>109504</v>
      </c>
      <c r="BL103" s="17" t="s">
        <v>91</v>
      </c>
      <c r="BM103" s="189" t="s">
        <v>84</v>
      </c>
    </row>
    <row r="104" spans="1:65" s="1" customFormat="1" ht="11.25" x14ac:dyDescent="0.2">
      <c r="A104" s="34"/>
      <c r="B104" s="35"/>
      <c r="C104" s="36"/>
      <c r="D104" s="191" t="s">
        <v>160</v>
      </c>
      <c r="E104" s="36"/>
      <c r="F104" s="192" t="s">
        <v>997</v>
      </c>
      <c r="G104" s="36"/>
      <c r="H104" s="36"/>
      <c r="I104" s="193"/>
      <c r="J104" s="36"/>
      <c r="K104" s="36"/>
      <c r="L104" s="39"/>
      <c r="M104" s="194"/>
      <c r="N104" s="19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160</v>
      </c>
      <c r="AU104" s="17" t="s">
        <v>77</v>
      </c>
    </row>
    <row r="105" spans="1:65" s="1" customFormat="1" ht="16.5" customHeight="1" x14ac:dyDescent="0.2">
      <c r="A105" s="34"/>
      <c r="B105" s="35"/>
      <c r="C105" s="178" t="s">
        <v>84</v>
      </c>
      <c r="D105" s="178" t="s">
        <v>154</v>
      </c>
      <c r="E105" s="179" t="s">
        <v>998</v>
      </c>
      <c r="F105" s="180" t="s">
        <v>999</v>
      </c>
      <c r="G105" s="181" t="s">
        <v>742</v>
      </c>
      <c r="H105" s="182">
        <v>450</v>
      </c>
      <c r="I105" s="183">
        <v>451.94</v>
      </c>
      <c r="J105" s="184">
        <f>ROUND(I105*H105,2)</f>
        <v>203373</v>
      </c>
      <c r="K105" s="180" t="s">
        <v>19</v>
      </c>
      <c r="L105" s="39"/>
      <c r="M105" s="185" t="s">
        <v>19</v>
      </c>
      <c r="N105" s="186" t="s">
        <v>45</v>
      </c>
      <c r="O105" s="64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91</v>
      </c>
      <c r="AT105" s="189" t="s">
        <v>154</v>
      </c>
      <c r="AU105" s="189" t="s">
        <v>77</v>
      </c>
      <c r="AY105" s="17" t="s">
        <v>152</v>
      </c>
      <c r="BE105" s="190">
        <f>IF(N105="základní",J105,0)</f>
        <v>0</v>
      </c>
      <c r="BF105" s="190">
        <f>IF(N105="snížená",J105,0)</f>
        <v>203373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84</v>
      </c>
      <c r="BK105" s="190">
        <f>ROUND(I105*H105,2)</f>
        <v>203373</v>
      </c>
      <c r="BL105" s="17" t="s">
        <v>91</v>
      </c>
      <c r="BM105" s="189" t="s">
        <v>91</v>
      </c>
    </row>
    <row r="106" spans="1:65" s="1" customFormat="1" ht="11.25" x14ac:dyDescent="0.2">
      <c r="A106" s="34"/>
      <c r="B106" s="35"/>
      <c r="C106" s="36"/>
      <c r="D106" s="191" t="s">
        <v>160</v>
      </c>
      <c r="E106" s="36"/>
      <c r="F106" s="192" t="s">
        <v>999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160</v>
      </c>
      <c r="AU106" s="17" t="s">
        <v>77</v>
      </c>
    </row>
    <row r="107" spans="1:65" s="1" customFormat="1" ht="16.5" customHeight="1" x14ac:dyDescent="0.2">
      <c r="A107" s="34"/>
      <c r="B107" s="35"/>
      <c r="C107" s="178" t="s">
        <v>88</v>
      </c>
      <c r="D107" s="178" t="s">
        <v>154</v>
      </c>
      <c r="E107" s="179" t="s">
        <v>1000</v>
      </c>
      <c r="F107" s="180" t="s">
        <v>1001</v>
      </c>
      <c r="G107" s="181" t="s">
        <v>742</v>
      </c>
      <c r="H107" s="182">
        <v>4</v>
      </c>
      <c r="I107" s="183">
        <v>147.5</v>
      </c>
      <c r="J107" s="184">
        <f>ROUND(I107*H107,2)</f>
        <v>590</v>
      </c>
      <c r="K107" s="180" t="s">
        <v>19</v>
      </c>
      <c r="L107" s="39"/>
      <c r="M107" s="185" t="s">
        <v>19</v>
      </c>
      <c r="N107" s="186" t="s">
        <v>45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91</v>
      </c>
      <c r="AT107" s="189" t="s">
        <v>154</v>
      </c>
      <c r="AU107" s="189" t="s">
        <v>77</v>
      </c>
      <c r="AY107" s="17" t="s">
        <v>152</v>
      </c>
      <c r="BE107" s="190">
        <f>IF(N107="základní",J107,0)</f>
        <v>0</v>
      </c>
      <c r="BF107" s="190">
        <f>IF(N107="snížená",J107,0)</f>
        <v>590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84</v>
      </c>
      <c r="BK107" s="190">
        <f>ROUND(I107*H107,2)</f>
        <v>590</v>
      </c>
      <c r="BL107" s="17" t="s">
        <v>91</v>
      </c>
      <c r="BM107" s="189" t="s">
        <v>97</v>
      </c>
    </row>
    <row r="108" spans="1:65" s="1" customFormat="1" ht="11.25" x14ac:dyDescent="0.2">
      <c r="A108" s="34"/>
      <c r="B108" s="35"/>
      <c r="C108" s="36"/>
      <c r="D108" s="191" t="s">
        <v>160</v>
      </c>
      <c r="E108" s="36"/>
      <c r="F108" s="192" t="s">
        <v>1002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160</v>
      </c>
      <c r="AU108" s="17" t="s">
        <v>77</v>
      </c>
    </row>
    <row r="109" spans="1:65" s="1" customFormat="1" ht="16.5" customHeight="1" x14ac:dyDescent="0.2">
      <c r="A109" s="34"/>
      <c r="B109" s="35"/>
      <c r="C109" s="178" t="s">
        <v>91</v>
      </c>
      <c r="D109" s="178" t="s">
        <v>154</v>
      </c>
      <c r="E109" s="179" t="s">
        <v>891</v>
      </c>
      <c r="F109" s="180" t="s">
        <v>892</v>
      </c>
      <c r="G109" s="181" t="s">
        <v>742</v>
      </c>
      <c r="H109" s="182">
        <v>2830</v>
      </c>
      <c r="I109" s="183">
        <v>37.76</v>
      </c>
      <c r="J109" s="184">
        <f>ROUND(I109*H109,2)</f>
        <v>106860.8</v>
      </c>
      <c r="K109" s="180" t="s">
        <v>19</v>
      </c>
      <c r="L109" s="39"/>
      <c r="M109" s="185" t="s">
        <v>19</v>
      </c>
      <c r="N109" s="186" t="s">
        <v>45</v>
      </c>
      <c r="O109" s="64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91</v>
      </c>
      <c r="AT109" s="189" t="s">
        <v>154</v>
      </c>
      <c r="AU109" s="189" t="s">
        <v>77</v>
      </c>
      <c r="AY109" s="17" t="s">
        <v>152</v>
      </c>
      <c r="BE109" s="190">
        <f>IF(N109="základní",J109,0)</f>
        <v>0</v>
      </c>
      <c r="BF109" s="190">
        <f>IF(N109="snížená",J109,0)</f>
        <v>106860.8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7" t="s">
        <v>84</v>
      </c>
      <c r="BK109" s="190">
        <f>ROUND(I109*H109,2)</f>
        <v>106860.8</v>
      </c>
      <c r="BL109" s="17" t="s">
        <v>91</v>
      </c>
      <c r="BM109" s="189" t="s">
        <v>624</v>
      </c>
    </row>
    <row r="110" spans="1:65" s="1" customFormat="1" ht="11.25" x14ac:dyDescent="0.2">
      <c r="A110" s="34"/>
      <c r="B110" s="35"/>
      <c r="C110" s="36"/>
      <c r="D110" s="191" t="s">
        <v>160</v>
      </c>
      <c r="E110" s="36"/>
      <c r="F110" s="192" t="s">
        <v>893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160</v>
      </c>
      <c r="AU110" s="17" t="s">
        <v>77</v>
      </c>
    </row>
    <row r="111" spans="1:65" s="1" customFormat="1" ht="16.5" customHeight="1" x14ac:dyDescent="0.2">
      <c r="A111" s="34"/>
      <c r="B111" s="35"/>
      <c r="C111" s="178" t="s">
        <v>94</v>
      </c>
      <c r="D111" s="178" t="s">
        <v>154</v>
      </c>
      <c r="E111" s="179" t="s">
        <v>894</v>
      </c>
      <c r="F111" s="180" t="s">
        <v>895</v>
      </c>
      <c r="G111" s="181" t="s">
        <v>742</v>
      </c>
      <c r="H111" s="182">
        <v>980</v>
      </c>
      <c r="I111" s="183">
        <v>28.32</v>
      </c>
      <c r="J111" s="184">
        <f>ROUND(I111*H111,2)</f>
        <v>27753.599999999999</v>
      </c>
      <c r="K111" s="180" t="s">
        <v>19</v>
      </c>
      <c r="L111" s="39"/>
      <c r="M111" s="185" t="s">
        <v>19</v>
      </c>
      <c r="N111" s="186" t="s">
        <v>45</v>
      </c>
      <c r="O111" s="64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91</v>
      </c>
      <c r="AT111" s="189" t="s">
        <v>154</v>
      </c>
      <c r="AU111" s="189" t="s">
        <v>77</v>
      </c>
      <c r="AY111" s="17" t="s">
        <v>152</v>
      </c>
      <c r="BE111" s="190">
        <f>IF(N111="základní",J111,0)</f>
        <v>0</v>
      </c>
      <c r="BF111" s="190">
        <f>IF(N111="snížená",J111,0)</f>
        <v>27753.599999999999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84</v>
      </c>
      <c r="BK111" s="190">
        <f>ROUND(I111*H111,2)</f>
        <v>27753.599999999999</v>
      </c>
      <c r="BL111" s="17" t="s">
        <v>91</v>
      </c>
      <c r="BM111" s="189" t="s">
        <v>203</v>
      </c>
    </row>
    <row r="112" spans="1:65" s="1" customFormat="1" ht="11.25" x14ac:dyDescent="0.2">
      <c r="A112" s="34"/>
      <c r="B112" s="35"/>
      <c r="C112" s="36"/>
      <c r="D112" s="191" t="s">
        <v>160</v>
      </c>
      <c r="E112" s="36"/>
      <c r="F112" s="192" t="s">
        <v>896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160</v>
      </c>
      <c r="AU112" s="17" t="s">
        <v>77</v>
      </c>
    </row>
    <row r="113" spans="1:65" s="1" customFormat="1" ht="16.5" customHeight="1" x14ac:dyDescent="0.2">
      <c r="A113" s="34"/>
      <c r="B113" s="35"/>
      <c r="C113" s="178" t="s">
        <v>97</v>
      </c>
      <c r="D113" s="178" t="s">
        <v>154</v>
      </c>
      <c r="E113" s="179" t="s">
        <v>897</v>
      </c>
      <c r="F113" s="180" t="s">
        <v>898</v>
      </c>
      <c r="G113" s="181" t="s">
        <v>742</v>
      </c>
      <c r="H113" s="182">
        <v>240</v>
      </c>
      <c r="I113" s="183">
        <v>17.7</v>
      </c>
      <c r="J113" s="184">
        <f>ROUND(I113*H113,2)</f>
        <v>4248</v>
      </c>
      <c r="K113" s="180" t="s">
        <v>19</v>
      </c>
      <c r="L113" s="39"/>
      <c r="M113" s="185" t="s">
        <v>19</v>
      </c>
      <c r="N113" s="186" t="s">
        <v>45</v>
      </c>
      <c r="O113" s="64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91</v>
      </c>
      <c r="AT113" s="189" t="s">
        <v>154</v>
      </c>
      <c r="AU113" s="189" t="s">
        <v>77</v>
      </c>
      <c r="AY113" s="17" t="s">
        <v>152</v>
      </c>
      <c r="BE113" s="190">
        <f>IF(N113="základní",J113,0)</f>
        <v>0</v>
      </c>
      <c r="BF113" s="190">
        <f>IF(N113="snížená",J113,0)</f>
        <v>4248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7" t="s">
        <v>84</v>
      </c>
      <c r="BK113" s="190">
        <f>ROUND(I113*H113,2)</f>
        <v>4248</v>
      </c>
      <c r="BL113" s="17" t="s">
        <v>91</v>
      </c>
      <c r="BM113" s="189" t="s">
        <v>216</v>
      </c>
    </row>
    <row r="114" spans="1:65" s="1" customFormat="1" ht="11.25" x14ac:dyDescent="0.2">
      <c r="A114" s="34"/>
      <c r="B114" s="35"/>
      <c r="C114" s="36"/>
      <c r="D114" s="191" t="s">
        <v>160</v>
      </c>
      <c r="E114" s="36"/>
      <c r="F114" s="192" t="s">
        <v>898</v>
      </c>
      <c r="G114" s="36"/>
      <c r="H114" s="36"/>
      <c r="I114" s="193"/>
      <c r="J114" s="36"/>
      <c r="K114" s="36"/>
      <c r="L114" s="39"/>
      <c r="M114" s="194"/>
      <c r="N114" s="19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160</v>
      </c>
      <c r="AU114" s="17" t="s">
        <v>77</v>
      </c>
    </row>
    <row r="115" spans="1:65" s="1" customFormat="1" ht="16.5" customHeight="1" x14ac:dyDescent="0.2">
      <c r="A115" s="34"/>
      <c r="B115" s="35"/>
      <c r="C115" s="178" t="s">
        <v>100</v>
      </c>
      <c r="D115" s="178" t="s">
        <v>154</v>
      </c>
      <c r="E115" s="179" t="s">
        <v>1003</v>
      </c>
      <c r="F115" s="180" t="s">
        <v>1004</v>
      </c>
      <c r="G115" s="181" t="s">
        <v>281</v>
      </c>
      <c r="H115" s="182">
        <v>288</v>
      </c>
      <c r="I115" s="183">
        <v>21.24</v>
      </c>
      <c r="J115" s="184">
        <f>ROUND(I115*H115,2)</f>
        <v>6117.12</v>
      </c>
      <c r="K115" s="180" t="s">
        <v>19</v>
      </c>
      <c r="L115" s="39"/>
      <c r="M115" s="185" t="s">
        <v>19</v>
      </c>
      <c r="N115" s="186" t="s">
        <v>45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91</v>
      </c>
      <c r="AT115" s="189" t="s">
        <v>154</v>
      </c>
      <c r="AU115" s="189" t="s">
        <v>77</v>
      </c>
      <c r="AY115" s="17" t="s">
        <v>152</v>
      </c>
      <c r="BE115" s="190">
        <f>IF(N115="základní",J115,0)</f>
        <v>0</v>
      </c>
      <c r="BF115" s="190">
        <f>IF(N115="snížená",J115,0)</f>
        <v>6117.12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84</v>
      </c>
      <c r="BK115" s="190">
        <f>ROUND(I115*H115,2)</f>
        <v>6117.12</v>
      </c>
      <c r="BL115" s="17" t="s">
        <v>91</v>
      </c>
      <c r="BM115" s="189" t="s">
        <v>228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1004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77</v>
      </c>
    </row>
    <row r="117" spans="1:65" s="1" customFormat="1" ht="16.5" customHeight="1" x14ac:dyDescent="0.2">
      <c r="A117" s="34"/>
      <c r="B117" s="35"/>
      <c r="C117" s="178" t="s">
        <v>624</v>
      </c>
      <c r="D117" s="178" t="s">
        <v>154</v>
      </c>
      <c r="E117" s="179" t="s">
        <v>901</v>
      </c>
      <c r="F117" s="180" t="s">
        <v>902</v>
      </c>
      <c r="G117" s="181" t="s">
        <v>281</v>
      </c>
      <c r="H117" s="182">
        <v>164</v>
      </c>
      <c r="I117" s="183">
        <v>14.16</v>
      </c>
      <c r="J117" s="184">
        <f>ROUND(I117*H117,2)</f>
        <v>2322.2399999999998</v>
      </c>
      <c r="K117" s="180" t="s">
        <v>19</v>
      </c>
      <c r="L117" s="39"/>
      <c r="M117" s="185" t="s">
        <v>19</v>
      </c>
      <c r="N117" s="186" t="s">
        <v>45</v>
      </c>
      <c r="O117" s="64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91</v>
      </c>
      <c r="AT117" s="189" t="s">
        <v>154</v>
      </c>
      <c r="AU117" s="189" t="s">
        <v>77</v>
      </c>
      <c r="AY117" s="17" t="s">
        <v>152</v>
      </c>
      <c r="BE117" s="190">
        <f>IF(N117="základní",J117,0)</f>
        <v>0</v>
      </c>
      <c r="BF117" s="190">
        <f>IF(N117="snížená",J117,0)</f>
        <v>2322.2399999999998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7" t="s">
        <v>84</v>
      </c>
      <c r="BK117" s="190">
        <f>ROUND(I117*H117,2)</f>
        <v>2322.2399999999998</v>
      </c>
      <c r="BL117" s="17" t="s">
        <v>91</v>
      </c>
      <c r="BM117" s="189" t="s">
        <v>241</v>
      </c>
    </row>
    <row r="118" spans="1:65" s="1" customFormat="1" ht="11.25" x14ac:dyDescent="0.2">
      <c r="A118" s="34"/>
      <c r="B118" s="35"/>
      <c r="C118" s="36"/>
      <c r="D118" s="191" t="s">
        <v>160</v>
      </c>
      <c r="E118" s="36"/>
      <c r="F118" s="192" t="s">
        <v>902</v>
      </c>
      <c r="G118" s="36"/>
      <c r="H118" s="36"/>
      <c r="I118" s="193"/>
      <c r="J118" s="36"/>
      <c r="K118" s="36"/>
      <c r="L118" s="39"/>
      <c r="M118" s="194"/>
      <c r="N118" s="19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160</v>
      </c>
      <c r="AU118" s="17" t="s">
        <v>77</v>
      </c>
    </row>
    <row r="119" spans="1:65" s="1" customFormat="1" ht="16.5" customHeight="1" x14ac:dyDescent="0.2">
      <c r="A119" s="34"/>
      <c r="B119" s="35"/>
      <c r="C119" s="178" t="s">
        <v>188</v>
      </c>
      <c r="D119" s="178" t="s">
        <v>154</v>
      </c>
      <c r="E119" s="179" t="s">
        <v>903</v>
      </c>
      <c r="F119" s="180" t="s">
        <v>904</v>
      </c>
      <c r="G119" s="181" t="s">
        <v>281</v>
      </c>
      <c r="H119" s="182">
        <v>810</v>
      </c>
      <c r="I119" s="183">
        <v>5.9</v>
      </c>
      <c r="J119" s="184">
        <f>ROUND(I119*H119,2)</f>
        <v>4779</v>
      </c>
      <c r="K119" s="180" t="s">
        <v>19</v>
      </c>
      <c r="L119" s="39"/>
      <c r="M119" s="185" t="s">
        <v>19</v>
      </c>
      <c r="N119" s="186" t="s">
        <v>45</v>
      </c>
      <c r="O119" s="64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91</v>
      </c>
      <c r="AT119" s="189" t="s">
        <v>154</v>
      </c>
      <c r="AU119" s="189" t="s">
        <v>77</v>
      </c>
      <c r="AY119" s="17" t="s">
        <v>152</v>
      </c>
      <c r="BE119" s="190">
        <f>IF(N119="základní",J119,0)</f>
        <v>0</v>
      </c>
      <c r="BF119" s="190">
        <f>IF(N119="snížená",J119,0)</f>
        <v>4779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84</v>
      </c>
      <c r="BK119" s="190">
        <f>ROUND(I119*H119,2)</f>
        <v>4779</v>
      </c>
      <c r="BL119" s="17" t="s">
        <v>91</v>
      </c>
      <c r="BM119" s="189" t="s">
        <v>258</v>
      </c>
    </row>
    <row r="120" spans="1:65" s="1" customFormat="1" ht="11.25" x14ac:dyDescent="0.2">
      <c r="A120" s="34"/>
      <c r="B120" s="35"/>
      <c r="C120" s="36"/>
      <c r="D120" s="191" t="s">
        <v>160</v>
      </c>
      <c r="E120" s="36"/>
      <c r="F120" s="192" t="s">
        <v>904</v>
      </c>
      <c r="G120" s="36"/>
      <c r="H120" s="36"/>
      <c r="I120" s="193"/>
      <c r="J120" s="36"/>
      <c r="K120" s="36"/>
      <c r="L120" s="39"/>
      <c r="M120" s="194"/>
      <c r="N120" s="19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160</v>
      </c>
      <c r="AU120" s="17" t="s">
        <v>77</v>
      </c>
    </row>
    <row r="121" spans="1:65" s="1" customFormat="1" ht="16.5" customHeight="1" x14ac:dyDescent="0.2">
      <c r="A121" s="34"/>
      <c r="B121" s="35"/>
      <c r="C121" s="178" t="s">
        <v>203</v>
      </c>
      <c r="D121" s="178" t="s">
        <v>154</v>
      </c>
      <c r="E121" s="179" t="s">
        <v>905</v>
      </c>
      <c r="F121" s="180" t="s">
        <v>906</v>
      </c>
      <c r="G121" s="181" t="s">
        <v>281</v>
      </c>
      <c r="H121" s="182">
        <v>68</v>
      </c>
      <c r="I121" s="183">
        <v>159.30000000000001</v>
      </c>
      <c r="J121" s="184">
        <f>ROUND(I121*H121,2)</f>
        <v>10832.4</v>
      </c>
      <c r="K121" s="180" t="s">
        <v>19</v>
      </c>
      <c r="L121" s="39"/>
      <c r="M121" s="185" t="s">
        <v>19</v>
      </c>
      <c r="N121" s="186" t="s">
        <v>45</v>
      </c>
      <c r="O121" s="64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91</v>
      </c>
      <c r="AT121" s="189" t="s">
        <v>154</v>
      </c>
      <c r="AU121" s="189" t="s">
        <v>77</v>
      </c>
      <c r="AY121" s="17" t="s">
        <v>152</v>
      </c>
      <c r="BE121" s="190">
        <f>IF(N121="základní",J121,0)</f>
        <v>0</v>
      </c>
      <c r="BF121" s="190">
        <f>IF(N121="snížená",J121,0)</f>
        <v>10832.4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84</v>
      </c>
      <c r="BK121" s="190">
        <f>ROUND(I121*H121,2)</f>
        <v>10832.4</v>
      </c>
      <c r="BL121" s="17" t="s">
        <v>91</v>
      </c>
      <c r="BM121" s="189" t="s">
        <v>271</v>
      </c>
    </row>
    <row r="122" spans="1:65" s="1" customFormat="1" ht="11.25" x14ac:dyDescent="0.2">
      <c r="A122" s="34"/>
      <c r="B122" s="35"/>
      <c r="C122" s="36"/>
      <c r="D122" s="191" t="s">
        <v>160</v>
      </c>
      <c r="E122" s="36"/>
      <c r="F122" s="192" t="s">
        <v>906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160</v>
      </c>
      <c r="AU122" s="17" t="s">
        <v>77</v>
      </c>
    </row>
    <row r="123" spans="1:65" s="1" customFormat="1" ht="16.5" customHeight="1" x14ac:dyDescent="0.2">
      <c r="A123" s="34"/>
      <c r="B123" s="35"/>
      <c r="C123" s="178" t="s">
        <v>210</v>
      </c>
      <c r="D123" s="178" t="s">
        <v>154</v>
      </c>
      <c r="E123" s="179" t="s">
        <v>1005</v>
      </c>
      <c r="F123" s="180" t="s">
        <v>1006</v>
      </c>
      <c r="G123" s="181" t="s">
        <v>281</v>
      </c>
      <c r="H123" s="182">
        <v>3</v>
      </c>
      <c r="I123" s="183">
        <v>177</v>
      </c>
      <c r="J123" s="184">
        <f>ROUND(I123*H123,2)</f>
        <v>531</v>
      </c>
      <c r="K123" s="180" t="s">
        <v>19</v>
      </c>
      <c r="L123" s="39"/>
      <c r="M123" s="185" t="s">
        <v>19</v>
      </c>
      <c r="N123" s="186" t="s">
        <v>45</v>
      </c>
      <c r="O123" s="64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91</v>
      </c>
      <c r="AT123" s="189" t="s">
        <v>154</v>
      </c>
      <c r="AU123" s="189" t="s">
        <v>77</v>
      </c>
      <c r="AY123" s="17" t="s">
        <v>152</v>
      </c>
      <c r="BE123" s="190">
        <f>IF(N123="základní",J123,0)</f>
        <v>0</v>
      </c>
      <c r="BF123" s="190">
        <f>IF(N123="snížená",J123,0)</f>
        <v>531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84</v>
      </c>
      <c r="BK123" s="190">
        <f>ROUND(I123*H123,2)</f>
        <v>531</v>
      </c>
      <c r="BL123" s="17" t="s">
        <v>91</v>
      </c>
      <c r="BM123" s="189" t="s">
        <v>395</v>
      </c>
    </row>
    <row r="124" spans="1:65" s="1" customFormat="1" ht="11.25" x14ac:dyDescent="0.2">
      <c r="A124" s="34"/>
      <c r="B124" s="35"/>
      <c r="C124" s="36"/>
      <c r="D124" s="191" t="s">
        <v>160</v>
      </c>
      <c r="E124" s="36"/>
      <c r="F124" s="192" t="s">
        <v>1006</v>
      </c>
      <c r="G124" s="36"/>
      <c r="H124" s="36"/>
      <c r="I124" s="193"/>
      <c r="J124" s="36"/>
      <c r="K124" s="36"/>
      <c r="L124" s="39"/>
      <c r="M124" s="194"/>
      <c r="N124" s="19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160</v>
      </c>
      <c r="AU124" s="17" t="s">
        <v>77</v>
      </c>
    </row>
    <row r="125" spans="1:65" s="1" customFormat="1" ht="16.5" customHeight="1" x14ac:dyDescent="0.2">
      <c r="A125" s="34"/>
      <c r="B125" s="35"/>
      <c r="C125" s="178" t="s">
        <v>216</v>
      </c>
      <c r="D125" s="178" t="s">
        <v>154</v>
      </c>
      <c r="E125" s="179" t="s">
        <v>907</v>
      </c>
      <c r="F125" s="180" t="s">
        <v>908</v>
      </c>
      <c r="G125" s="181" t="s">
        <v>281</v>
      </c>
      <c r="H125" s="182">
        <v>252</v>
      </c>
      <c r="I125" s="183">
        <v>159.30000000000001</v>
      </c>
      <c r="J125" s="184">
        <f>ROUND(I125*H125,2)</f>
        <v>40143.599999999999</v>
      </c>
      <c r="K125" s="180" t="s">
        <v>19</v>
      </c>
      <c r="L125" s="39"/>
      <c r="M125" s="185" t="s">
        <v>19</v>
      </c>
      <c r="N125" s="186" t="s">
        <v>45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91</v>
      </c>
      <c r="AT125" s="189" t="s">
        <v>154</v>
      </c>
      <c r="AU125" s="189" t="s">
        <v>77</v>
      </c>
      <c r="AY125" s="17" t="s">
        <v>152</v>
      </c>
      <c r="BE125" s="190">
        <f>IF(N125="základní",J125,0)</f>
        <v>0</v>
      </c>
      <c r="BF125" s="190">
        <f>IF(N125="snížená",J125,0)</f>
        <v>40143.599999999999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40143.599999999999</v>
      </c>
      <c r="BL125" s="17" t="s">
        <v>91</v>
      </c>
      <c r="BM125" s="189" t="s">
        <v>644</v>
      </c>
    </row>
    <row r="126" spans="1:65" s="1" customFormat="1" ht="11.25" x14ac:dyDescent="0.2">
      <c r="A126" s="34"/>
      <c r="B126" s="35"/>
      <c r="C126" s="36"/>
      <c r="D126" s="191" t="s">
        <v>160</v>
      </c>
      <c r="E126" s="36"/>
      <c r="F126" s="192" t="s">
        <v>908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77</v>
      </c>
    </row>
    <row r="127" spans="1:65" s="1" customFormat="1" ht="16.5" customHeight="1" x14ac:dyDescent="0.2">
      <c r="A127" s="34"/>
      <c r="B127" s="35"/>
      <c r="C127" s="178" t="s">
        <v>222</v>
      </c>
      <c r="D127" s="178" t="s">
        <v>154</v>
      </c>
      <c r="E127" s="179" t="s">
        <v>1007</v>
      </c>
      <c r="F127" s="180" t="s">
        <v>1008</v>
      </c>
      <c r="G127" s="181" t="s">
        <v>281</v>
      </c>
      <c r="H127" s="182">
        <v>36</v>
      </c>
      <c r="I127" s="183">
        <v>1012.44</v>
      </c>
      <c r="J127" s="184">
        <f>ROUND(I127*H127,2)</f>
        <v>36447.839999999997</v>
      </c>
      <c r="K127" s="180" t="s">
        <v>19</v>
      </c>
      <c r="L127" s="39"/>
      <c r="M127" s="185" t="s">
        <v>19</v>
      </c>
      <c r="N127" s="186" t="s">
        <v>45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91</v>
      </c>
      <c r="AT127" s="189" t="s">
        <v>154</v>
      </c>
      <c r="AU127" s="189" t="s">
        <v>77</v>
      </c>
      <c r="AY127" s="17" t="s">
        <v>152</v>
      </c>
      <c r="BE127" s="190">
        <f>IF(N127="základní",J127,0)</f>
        <v>0</v>
      </c>
      <c r="BF127" s="190">
        <f>IF(N127="snížená",J127,0)</f>
        <v>36447.839999999997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84</v>
      </c>
      <c r="BK127" s="190">
        <f>ROUND(I127*H127,2)</f>
        <v>36447.839999999997</v>
      </c>
      <c r="BL127" s="17" t="s">
        <v>91</v>
      </c>
      <c r="BM127" s="189" t="s">
        <v>401</v>
      </c>
    </row>
    <row r="128" spans="1:65" s="1" customFormat="1" ht="11.25" x14ac:dyDescent="0.2">
      <c r="A128" s="34"/>
      <c r="B128" s="35"/>
      <c r="C128" s="36"/>
      <c r="D128" s="191" t="s">
        <v>160</v>
      </c>
      <c r="E128" s="36"/>
      <c r="F128" s="192" t="s">
        <v>1008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77</v>
      </c>
    </row>
    <row r="129" spans="1:65" s="1" customFormat="1" ht="16.5" customHeight="1" x14ac:dyDescent="0.2">
      <c r="A129" s="34"/>
      <c r="B129" s="35"/>
      <c r="C129" s="178" t="s">
        <v>228</v>
      </c>
      <c r="D129" s="178" t="s">
        <v>154</v>
      </c>
      <c r="E129" s="179" t="s">
        <v>1009</v>
      </c>
      <c r="F129" s="180" t="s">
        <v>1010</v>
      </c>
      <c r="G129" s="181" t="s">
        <v>281</v>
      </c>
      <c r="H129" s="182">
        <v>40</v>
      </c>
      <c r="I129" s="183">
        <v>1817.2</v>
      </c>
      <c r="J129" s="184">
        <f>ROUND(I129*H129,2)</f>
        <v>72688</v>
      </c>
      <c r="K129" s="180" t="s">
        <v>19</v>
      </c>
      <c r="L129" s="39"/>
      <c r="M129" s="185" t="s">
        <v>19</v>
      </c>
      <c r="N129" s="186" t="s">
        <v>45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91</v>
      </c>
      <c r="AT129" s="189" t="s">
        <v>154</v>
      </c>
      <c r="AU129" s="189" t="s">
        <v>77</v>
      </c>
      <c r="AY129" s="17" t="s">
        <v>152</v>
      </c>
      <c r="BE129" s="190">
        <f>IF(N129="základní",J129,0)</f>
        <v>0</v>
      </c>
      <c r="BF129" s="190">
        <f>IF(N129="snížená",J129,0)</f>
        <v>72688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84</v>
      </c>
      <c r="BK129" s="190">
        <f>ROUND(I129*H129,2)</f>
        <v>72688</v>
      </c>
      <c r="BL129" s="17" t="s">
        <v>91</v>
      </c>
      <c r="BM129" s="189" t="s">
        <v>414</v>
      </c>
    </row>
    <row r="130" spans="1:65" s="1" customFormat="1" ht="11.25" x14ac:dyDescent="0.2">
      <c r="A130" s="34"/>
      <c r="B130" s="35"/>
      <c r="C130" s="36"/>
      <c r="D130" s="191" t="s">
        <v>160</v>
      </c>
      <c r="E130" s="36"/>
      <c r="F130" s="192" t="s">
        <v>1010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77</v>
      </c>
    </row>
    <row r="131" spans="1:65" s="1" customFormat="1" ht="16.5" customHeight="1" x14ac:dyDescent="0.2">
      <c r="A131" s="34"/>
      <c r="B131" s="35"/>
      <c r="C131" s="178" t="s">
        <v>8</v>
      </c>
      <c r="D131" s="178" t="s">
        <v>154</v>
      </c>
      <c r="E131" s="179" t="s">
        <v>911</v>
      </c>
      <c r="F131" s="180" t="s">
        <v>912</v>
      </c>
      <c r="G131" s="181" t="s">
        <v>281</v>
      </c>
      <c r="H131" s="182">
        <v>24</v>
      </c>
      <c r="I131" s="183">
        <v>1475</v>
      </c>
      <c r="J131" s="184">
        <f>ROUND(I131*H131,2)</f>
        <v>35400</v>
      </c>
      <c r="K131" s="180" t="s">
        <v>19</v>
      </c>
      <c r="L131" s="39"/>
      <c r="M131" s="185" t="s">
        <v>19</v>
      </c>
      <c r="N131" s="186" t="s">
        <v>45</v>
      </c>
      <c r="O131" s="64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91</v>
      </c>
      <c r="AT131" s="189" t="s">
        <v>154</v>
      </c>
      <c r="AU131" s="189" t="s">
        <v>77</v>
      </c>
      <c r="AY131" s="17" t="s">
        <v>152</v>
      </c>
      <c r="BE131" s="190">
        <f>IF(N131="základní",J131,0)</f>
        <v>0</v>
      </c>
      <c r="BF131" s="190">
        <f>IF(N131="snížená",J131,0)</f>
        <v>35400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84</v>
      </c>
      <c r="BK131" s="190">
        <f>ROUND(I131*H131,2)</f>
        <v>35400</v>
      </c>
      <c r="BL131" s="17" t="s">
        <v>91</v>
      </c>
      <c r="BM131" s="189" t="s">
        <v>425</v>
      </c>
    </row>
    <row r="132" spans="1:65" s="1" customFormat="1" ht="11.25" x14ac:dyDescent="0.2">
      <c r="A132" s="34"/>
      <c r="B132" s="35"/>
      <c r="C132" s="36"/>
      <c r="D132" s="191" t="s">
        <v>160</v>
      </c>
      <c r="E132" s="36"/>
      <c r="F132" s="192" t="s">
        <v>912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77</v>
      </c>
    </row>
    <row r="133" spans="1:65" s="1" customFormat="1" ht="16.5" customHeight="1" x14ac:dyDescent="0.2">
      <c r="A133" s="34"/>
      <c r="B133" s="35"/>
      <c r="C133" s="178" t="s">
        <v>241</v>
      </c>
      <c r="D133" s="178" t="s">
        <v>154</v>
      </c>
      <c r="E133" s="179" t="s">
        <v>1011</v>
      </c>
      <c r="F133" s="180" t="s">
        <v>1012</v>
      </c>
      <c r="G133" s="181" t="s">
        <v>281</v>
      </c>
      <c r="H133" s="182">
        <v>40</v>
      </c>
      <c r="I133" s="183">
        <v>658.44</v>
      </c>
      <c r="J133" s="184">
        <f>ROUND(I133*H133,2)</f>
        <v>26337.599999999999</v>
      </c>
      <c r="K133" s="180" t="s">
        <v>19</v>
      </c>
      <c r="L133" s="39"/>
      <c r="M133" s="185" t="s">
        <v>19</v>
      </c>
      <c r="N133" s="186" t="s">
        <v>45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91</v>
      </c>
      <c r="AT133" s="189" t="s">
        <v>154</v>
      </c>
      <c r="AU133" s="189" t="s">
        <v>77</v>
      </c>
      <c r="AY133" s="17" t="s">
        <v>152</v>
      </c>
      <c r="BE133" s="190">
        <f>IF(N133="základní",J133,0)</f>
        <v>0</v>
      </c>
      <c r="BF133" s="190">
        <f>IF(N133="snížená",J133,0)</f>
        <v>26337.599999999999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84</v>
      </c>
      <c r="BK133" s="190">
        <f>ROUND(I133*H133,2)</f>
        <v>26337.599999999999</v>
      </c>
      <c r="BL133" s="17" t="s">
        <v>91</v>
      </c>
      <c r="BM133" s="189" t="s">
        <v>262</v>
      </c>
    </row>
    <row r="134" spans="1:65" s="1" customFormat="1" ht="11.25" x14ac:dyDescent="0.2">
      <c r="A134" s="34"/>
      <c r="B134" s="35"/>
      <c r="C134" s="36"/>
      <c r="D134" s="191" t="s">
        <v>160</v>
      </c>
      <c r="E134" s="36"/>
      <c r="F134" s="192" t="s">
        <v>1012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77</v>
      </c>
    </row>
    <row r="135" spans="1:65" s="1" customFormat="1" ht="16.5" customHeight="1" x14ac:dyDescent="0.2">
      <c r="A135" s="34"/>
      <c r="B135" s="35"/>
      <c r="C135" s="178" t="s">
        <v>251</v>
      </c>
      <c r="D135" s="178" t="s">
        <v>154</v>
      </c>
      <c r="E135" s="179" t="s">
        <v>913</v>
      </c>
      <c r="F135" s="180" t="s">
        <v>914</v>
      </c>
      <c r="G135" s="181" t="s">
        <v>281</v>
      </c>
      <c r="H135" s="182">
        <v>27</v>
      </c>
      <c r="I135" s="183">
        <v>767</v>
      </c>
      <c r="J135" s="184">
        <f>ROUND(I135*H135,2)</f>
        <v>20709</v>
      </c>
      <c r="K135" s="180" t="s">
        <v>19</v>
      </c>
      <c r="L135" s="39"/>
      <c r="M135" s="185" t="s">
        <v>19</v>
      </c>
      <c r="N135" s="186" t="s">
        <v>45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91</v>
      </c>
      <c r="AT135" s="189" t="s">
        <v>154</v>
      </c>
      <c r="AU135" s="189" t="s">
        <v>77</v>
      </c>
      <c r="AY135" s="17" t="s">
        <v>152</v>
      </c>
      <c r="BE135" s="190">
        <f>IF(N135="základní",J135,0)</f>
        <v>0</v>
      </c>
      <c r="BF135" s="190">
        <f>IF(N135="snížená",J135,0)</f>
        <v>20709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84</v>
      </c>
      <c r="BK135" s="190">
        <f>ROUND(I135*H135,2)</f>
        <v>20709</v>
      </c>
      <c r="BL135" s="17" t="s">
        <v>91</v>
      </c>
      <c r="BM135" s="189" t="s">
        <v>451</v>
      </c>
    </row>
    <row r="136" spans="1:65" s="1" customFormat="1" ht="11.25" x14ac:dyDescent="0.2">
      <c r="A136" s="34"/>
      <c r="B136" s="35"/>
      <c r="C136" s="36"/>
      <c r="D136" s="191" t="s">
        <v>160</v>
      </c>
      <c r="E136" s="36"/>
      <c r="F136" s="192" t="s">
        <v>914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77</v>
      </c>
    </row>
    <row r="137" spans="1:65" s="1" customFormat="1" ht="16.5" customHeight="1" x14ac:dyDescent="0.2">
      <c r="A137" s="34"/>
      <c r="B137" s="35"/>
      <c r="C137" s="178" t="s">
        <v>258</v>
      </c>
      <c r="D137" s="178" t="s">
        <v>154</v>
      </c>
      <c r="E137" s="179" t="s">
        <v>1013</v>
      </c>
      <c r="F137" s="180" t="s">
        <v>1014</v>
      </c>
      <c r="G137" s="181" t="s">
        <v>281</v>
      </c>
      <c r="H137" s="182">
        <v>18</v>
      </c>
      <c r="I137" s="183">
        <v>1475</v>
      </c>
      <c r="J137" s="184">
        <f>ROUND(I137*H137,2)</f>
        <v>26550</v>
      </c>
      <c r="K137" s="180" t="s">
        <v>19</v>
      </c>
      <c r="L137" s="39"/>
      <c r="M137" s="185" t="s">
        <v>19</v>
      </c>
      <c r="N137" s="186" t="s">
        <v>45</v>
      </c>
      <c r="O137" s="64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91</v>
      </c>
      <c r="AT137" s="189" t="s">
        <v>154</v>
      </c>
      <c r="AU137" s="189" t="s">
        <v>77</v>
      </c>
      <c r="AY137" s="17" t="s">
        <v>152</v>
      </c>
      <c r="BE137" s="190">
        <f>IF(N137="základní",J137,0)</f>
        <v>0</v>
      </c>
      <c r="BF137" s="190">
        <f>IF(N137="snížená",J137,0)</f>
        <v>26550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84</v>
      </c>
      <c r="BK137" s="190">
        <f>ROUND(I137*H137,2)</f>
        <v>26550</v>
      </c>
      <c r="BL137" s="17" t="s">
        <v>91</v>
      </c>
      <c r="BM137" s="189" t="s">
        <v>456</v>
      </c>
    </row>
    <row r="138" spans="1:65" s="1" customFormat="1" ht="11.25" x14ac:dyDescent="0.2">
      <c r="A138" s="34"/>
      <c r="B138" s="35"/>
      <c r="C138" s="36"/>
      <c r="D138" s="191" t="s">
        <v>160</v>
      </c>
      <c r="E138" s="36"/>
      <c r="F138" s="192" t="s">
        <v>1014</v>
      </c>
      <c r="G138" s="36"/>
      <c r="H138" s="36"/>
      <c r="I138" s="193"/>
      <c r="J138" s="36"/>
      <c r="K138" s="36"/>
      <c r="L138" s="39"/>
      <c r="M138" s="194"/>
      <c r="N138" s="19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160</v>
      </c>
      <c r="AU138" s="17" t="s">
        <v>77</v>
      </c>
    </row>
    <row r="139" spans="1:65" s="1" customFormat="1" ht="16.5" customHeight="1" x14ac:dyDescent="0.2">
      <c r="A139" s="34"/>
      <c r="B139" s="35"/>
      <c r="C139" s="178" t="s">
        <v>789</v>
      </c>
      <c r="D139" s="178" t="s">
        <v>154</v>
      </c>
      <c r="E139" s="179" t="s">
        <v>884</v>
      </c>
      <c r="F139" s="180" t="s">
        <v>885</v>
      </c>
      <c r="G139" s="181" t="s">
        <v>742</v>
      </c>
      <c r="H139" s="182">
        <v>220</v>
      </c>
      <c r="I139" s="183">
        <v>123.9</v>
      </c>
      <c r="J139" s="184">
        <f>ROUND(I139*H139,2)</f>
        <v>27258</v>
      </c>
      <c r="K139" s="180" t="s">
        <v>19</v>
      </c>
      <c r="L139" s="39"/>
      <c r="M139" s="185" t="s">
        <v>19</v>
      </c>
      <c r="N139" s="186" t="s">
        <v>45</v>
      </c>
      <c r="O139" s="64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91</v>
      </c>
      <c r="AT139" s="189" t="s">
        <v>154</v>
      </c>
      <c r="AU139" s="189" t="s">
        <v>77</v>
      </c>
      <c r="AY139" s="17" t="s">
        <v>152</v>
      </c>
      <c r="BE139" s="190">
        <f>IF(N139="základní",J139,0)</f>
        <v>0</v>
      </c>
      <c r="BF139" s="190">
        <f>IF(N139="snížená",J139,0)</f>
        <v>27258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27258</v>
      </c>
      <c r="BL139" s="17" t="s">
        <v>91</v>
      </c>
      <c r="BM139" s="189" t="s">
        <v>1152</v>
      </c>
    </row>
    <row r="140" spans="1:65" s="1" customFormat="1" ht="11.25" x14ac:dyDescent="0.2">
      <c r="A140" s="34"/>
      <c r="B140" s="35"/>
      <c r="C140" s="36"/>
      <c r="D140" s="191" t="s">
        <v>160</v>
      </c>
      <c r="E140" s="36"/>
      <c r="F140" s="192" t="s">
        <v>885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77</v>
      </c>
    </row>
    <row r="141" spans="1:65" s="1" customFormat="1" ht="16.5" customHeight="1" x14ac:dyDescent="0.2">
      <c r="A141" s="34"/>
      <c r="B141" s="35"/>
      <c r="C141" s="178" t="s">
        <v>1016</v>
      </c>
      <c r="D141" s="178" t="s">
        <v>154</v>
      </c>
      <c r="E141" s="179" t="s">
        <v>886</v>
      </c>
      <c r="F141" s="180" t="s">
        <v>1017</v>
      </c>
      <c r="G141" s="181" t="s">
        <v>742</v>
      </c>
      <c r="H141" s="182">
        <v>1000</v>
      </c>
      <c r="I141" s="183">
        <v>14.16</v>
      </c>
      <c r="J141" s="184">
        <f>ROUND(I141*H141,2)</f>
        <v>14160</v>
      </c>
      <c r="K141" s="180" t="s">
        <v>19</v>
      </c>
      <c r="L141" s="39"/>
      <c r="M141" s="185" t="s">
        <v>19</v>
      </c>
      <c r="N141" s="186" t="s">
        <v>45</v>
      </c>
      <c r="O141" s="64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91</v>
      </c>
      <c r="AT141" s="189" t="s">
        <v>154</v>
      </c>
      <c r="AU141" s="189" t="s">
        <v>77</v>
      </c>
      <c r="AY141" s="17" t="s">
        <v>152</v>
      </c>
      <c r="BE141" s="190">
        <f>IF(N141="základní",J141,0)</f>
        <v>0</v>
      </c>
      <c r="BF141" s="190">
        <f>IF(N141="snížená",J141,0)</f>
        <v>14160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84</v>
      </c>
      <c r="BK141" s="190">
        <f>ROUND(I141*H141,2)</f>
        <v>14160</v>
      </c>
      <c r="BL141" s="17" t="s">
        <v>91</v>
      </c>
      <c r="BM141" s="189" t="s">
        <v>1153</v>
      </c>
    </row>
    <row r="142" spans="1:65" s="1" customFormat="1" ht="11.25" x14ac:dyDescent="0.2">
      <c r="A142" s="34"/>
      <c r="B142" s="35"/>
      <c r="C142" s="36"/>
      <c r="D142" s="191" t="s">
        <v>160</v>
      </c>
      <c r="E142" s="36"/>
      <c r="F142" s="192" t="s">
        <v>1017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77</v>
      </c>
    </row>
    <row r="143" spans="1:65" s="1" customFormat="1" ht="16.5" customHeight="1" x14ac:dyDescent="0.2">
      <c r="A143" s="34"/>
      <c r="B143" s="35"/>
      <c r="C143" s="178" t="s">
        <v>790</v>
      </c>
      <c r="D143" s="178" t="s">
        <v>154</v>
      </c>
      <c r="E143" s="179" t="s">
        <v>888</v>
      </c>
      <c r="F143" s="180" t="s">
        <v>1004</v>
      </c>
      <c r="G143" s="181" t="s">
        <v>281</v>
      </c>
      <c r="H143" s="182">
        <v>20</v>
      </c>
      <c r="I143" s="183">
        <v>21.24</v>
      </c>
      <c r="J143" s="184">
        <f>ROUND(I143*H143,2)</f>
        <v>424.8</v>
      </c>
      <c r="K143" s="180" t="s">
        <v>19</v>
      </c>
      <c r="L143" s="39"/>
      <c r="M143" s="185" t="s">
        <v>19</v>
      </c>
      <c r="N143" s="186" t="s">
        <v>45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91</v>
      </c>
      <c r="AT143" s="189" t="s">
        <v>154</v>
      </c>
      <c r="AU143" s="189" t="s">
        <v>77</v>
      </c>
      <c r="AY143" s="17" t="s">
        <v>152</v>
      </c>
      <c r="BE143" s="190">
        <f>IF(N143="základní",J143,0)</f>
        <v>0</v>
      </c>
      <c r="BF143" s="190">
        <f>IF(N143="snížená",J143,0)</f>
        <v>424.8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84</v>
      </c>
      <c r="BK143" s="190">
        <f>ROUND(I143*H143,2)</f>
        <v>424.8</v>
      </c>
      <c r="BL143" s="17" t="s">
        <v>91</v>
      </c>
      <c r="BM143" s="189" t="s">
        <v>1154</v>
      </c>
    </row>
    <row r="144" spans="1:65" s="1" customFormat="1" ht="11.25" x14ac:dyDescent="0.2">
      <c r="A144" s="34"/>
      <c r="B144" s="35"/>
      <c r="C144" s="36"/>
      <c r="D144" s="191" t="s">
        <v>160</v>
      </c>
      <c r="E144" s="36"/>
      <c r="F144" s="192" t="s">
        <v>1004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77</v>
      </c>
    </row>
    <row r="145" spans="1:65" s="1" customFormat="1" ht="16.5" customHeight="1" x14ac:dyDescent="0.2">
      <c r="A145" s="34"/>
      <c r="B145" s="35"/>
      <c r="C145" s="178" t="s">
        <v>1020</v>
      </c>
      <c r="D145" s="178" t="s">
        <v>154</v>
      </c>
      <c r="E145" s="179" t="s">
        <v>1126</v>
      </c>
      <c r="F145" s="180" t="s">
        <v>1022</v>
      </c>
      <c r="G145" s="181" t="s">
        <v>281</v>
      </c>
      <c r="H145" s="182">
        <v>20</v>
      </c>
      <c r="I145" s="183">
        <v>289.10000000000002</v>
      </c>
      <c r="J145" s="184">
        <f>ROUND(I145*H145,2)</f>
        <v>5782</v>
      </c>
      <c r="K145" s="180" t="s">
        <v>19</v>
      </c>
      <c r="L145" s="39"/>
      <c r="M145" s="185" t="s">
        <v>19</v>
      </c>
      <c r="N145" s="186" t="s">
        <v>45</v>
      </c>
      <c r="O145" s="64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91</v>
      </c>
      <c r="AT145" s="189" t="s">
        <v>154</v>
      </c>
      <c r="AU145" s="189" t="s">
        <v>77</v>
      </c>
      <c r="AY145" s="17" t="s">
        <v>152</v>
      </c>
      <c r="BE145" s="190">
        <f>IF(N145="základní",J145,0)</f>
        <v>0</v>
      </c>
      <c r="BF145" s="190">
        <f>IF(N145="snížená",J145,0)</f>
        <v>5782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84</v>
      </c>
      <c r="BK145" s="190">
        <f>ROUND(I145*H145,2)</f>
        <v>5782</v>
      </c>
      <c r="BL145" s="17" t="s">
        <v>91</v>
      </c>
      <c r="BM145" s="189" t="s">
        <v>1155</v>
      </c>
    </row>
    <row r="146" spans="1:65" s="1" customFormat="1" ht="11.25" x14ac:dyDescent="0.2">
      <c r="A146" s="34"/>
      <c r="B146" s="35"/>
      <c r="C146" s="36"/>
      <c r="D146" s="191" t="s">
        <v>160</v>
      </c>
      <c r="E146" s="36"/>
      <c r="F146" s="192" t="s">
        <v>1022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77</v>
      </c>
    </row>
    <row r="147" spans="1:65" s="1" customFormat="1" ht="16.5" customHeight="1" x14ac:dyDescent="0.2">
      <c r="A147" s="34"/>
      <c r="B147" s="35"/>
      <c r="C147" s="178" t="s">
        <v>792</v>
      </c>
      <c r="D147" s="178" t="s">
        <v>154</v>
      </c>
      <c r="E147" s="179" t="s">
        <v>1128</v>
      </c>
      <c r="F147" s="180" t="s">
        <v>1025</v>
      </c>
      <c r="G147" s="181" t="s">
        <v>281</v>
      </c>
      <c r="H147" s="182">
        <v>1</v>
      </c>
      <c r="I147" s="183">
        <v>5415.02</v>
      </c>
      <c r="J147" s="184">
        <f>ROUND(I147*H147,2)</f>
        <v>5415.02</v>
      </c>
      <c r="K147" s="180" t="s">
        <v>19</v>
      </c>
      <c r="L147" s="39"/>
      <c r="M147" s="185" t="s">
        <v>19</v>
      </c>
      <c r="N147" s="186" t="s">
        <v>45</v>
      </c>
      <c r="O147" s="64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91</v>
      </c>
      <c r="AT147" s="189" t="s">
        <v>154</v>
      </c>
      <c r="AU147" s="189" t="s">
        <v>77</v>
      </c>
      <c r="AY147" s="17" t="s">
        <v>152</v>
      </c>
      <c r="BE147" s="190">
        <f>IF(N147="základní",J147,0)</f>
        <v>0</v>
      </c>
      <c r="BF147" s="190">
        <f>IF(N147="snížená",J147,0)</f>
        <v>5415.02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84</v>
      </c>
      <c r="BK147" s="190">
        <f>ROUND(I147*H147,2)</f>
        <v>5415.02</v>
      </c>
      <c r="BL147" s="17" t="s">
        <v>91</v>
      </c>
      <c r="BM147" s="189" t="s">
        <v>1156</v>
      </c>
    </row>
    <row r="148" spans="1:65" s="1" customFormat="1" ht="11.25" x14ac:dyDescent="0.2">
      <c r="A148" s="34"/>
      <c r="B148" s="35"/>
      <c r="C148" s="36"/>
      <c r="D148" s="191" t="s">
        <v>160</v>
      </c>
      <c r="E148" s="36"/>
      <c r="F148" s="192" t="s">
        <v>1025</v>
      </c>
      <c r="G148" s="36"/>
      <c r="H148" s="36"/>
      <c r="I148" s="193"/>
      <c r="J148" s="36"/>
      <c r="K148" s="36"/>
      <c r="L148" s="39"/>
      <c r="M148" s="194"/>
      <c r="N148" s="19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77</v>
      </c>
    </row>
    <row r="149" spans="1:65" s="1" customFormat="1" ht="16.5" customHeight="1" x14ac:dyDescent="0.2">
      <c r="A149" s="34"/>
      <c r="B149" s="35"/>
      <c r="C149" s="178" t="s">
        <v>1027</v>
      </c>
      <c r="D149" s="178" t="s">
        <v>154</v>
      </c>
      <c r="E149" s="179" t="s">
        <v>1130</v>
      </c>
      <c r="F149" s="180" t="s">
        <v>1029</v>
      </c>
      <c r="G149" s="181" t="s">
        <v>281</v>
      </c>
      <c r="H149" s="182">
        <v>1</v>
      </c>
      <c r="I149" s="183">
        <v>4707.0200000000004</v>
      </c>
      <c r="J149" s="184">
        <f>ROUND(I149*H149,2)</f>
        <v>4707.0200000000004</v>
      </c>
      <c r="K149" s="180" t="s">
        <v>19</v>
      </c>
      <c r="L149" s="39"/>
      <c r="M149" s="185" t="s">
        <v>19</v>
      </c>
      <c r="N149" s="186" t="s">
        <v>45</v>
      </c>
      <c r="O149" s="64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91</v>
      </c>
      <c r="AT149" s="189" t="s">
        <v>154</v>
      </c>
      <c r="AU149" s="189" t="s">
        <v>77</v>
      </c>
      <c r="AY149" s="17" t="s">
        <v>152</v>
      </c>
      <c r="BE149" s="190">
        <f>IF(N149="základní",J149,0)</f>
        <v>0</v>
      </c>
      <c r="BF149" s="190">
        <f>IF(N149="snížená",J149,0)</f>
        <v>4707.0200000000004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84</v>
      </c>
      <c r="BK149" s="190">
        <f>ROUND(I149*H149,2)</f>
        <v>4707.0200000000004</v>
      </c>
      <c r="BL149" s="17" t="s">
        <v>91</v>
      </c>
      <c r="BM149" s="189" t="s">
        <v>1157</v>
      </c>
    </row>
    <row r="150" spans="1:65" s="1" customFormat="1" ht="11.25" x14ac:dyDescent="0.2">
      <c r="A150" s="34"/>
      <c r="B150" s="35"/>
      <c r="C150" s="36"/>
      <c r="D150" s="191" t="s">
        <v>160</v>
      </c>
      <c r="E150" s="36"/>
      <c r="F150" s="192" t="s">
        <v>1029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77</v>
      </c>
    </row>
    <row r="151" spans="1:65" s="1" customFormat="1" ht="16.5" customHeight="1" x14ac:dyDescent="0.2">
      <c r="A151" s="34"/>
      <c r="B151" s="35"/>
      <c r="C151" s="178" t="s">
        <v>793</v>
      </c>
      <c r="D151" s="178" t="s">
        <v>154</v>
      </c>
      <c r="E151" s="179" t="s">
        <v>899</v>
      </c>
      <c r="F151" s="180" t="s">
        <v>1031</v>
      </c>
      <c r="G151" s="181" t="s">
        <v>281</v>
      </c>
      <c r="H151" s="182">
        <v>3</v>
      </c>
      <c r="I151" s="183">
        <v>1239</v>
      </c>
      <c r="J151" s="184">
        <f>ROUND(I151*H151,2)</f>
        <v>3717</v>
      </c>
      <c r="K151" s="180" t="s">
        <v>19</v>
      </c>
      <c r="L151" s="39"/>
      <c r="M151" s="185" t="s">
        <v>19</v>
      </c>
      <c r="N151" s="186" t="s">
        <v>45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91</v>
      </c>
      <c r="AT151" s="189" t="s">
        <v>154</v>
      </c>
      <c r="AU151" s="189" t="s">
        <v>77</v>
      </c>
      <c r="AY151" s="17" t="s">
        <v>152</v>
      </c>
      <c r="BE151" s="190">
        <f>IF(N151="základní",J151,0)</f>
        <v>0</v>
      </c>
      <c r="BF151" s="190">
        <f>IF(N151="snížená",J151,0)</f>
        <v>3717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84</v>
      </c>
      <c r="BK151" s="190">
        <f>ROUND(I151*H151,2)</f>
        <v>3717</v>
      </c>
      <c r="BL151" s="17" t="s">
        <v>91</v>
      </c>
      <c r="BM151" s="189" t="s">
        <v>1158</v>
      </c>
    </row>
    <row r="152" spans="1:65" s="1" customFormat="1" ht="11.25" x14ac:dyDescent="0.2">
      <c r="A152" s="34"/>
      <c r="B152" s="35"/>
      <c r="C152" s="36"/>
      <c r="D152" s="191" t="s">
        <v>160</v>
      </c>
      <c r="E152" s="36"/>
      <c r="F152" s="192" t="s">
        <v>1031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77</v>
      </c>
    </row>
    <row r="153" spans="1:65" s="11" customFormat="1" ht="25.9" customHeight="1" x14ac:dyDescent="0.2">
      <c r="B153" s="162"/>
      <c r="C153" s="163"/>
      <c r="D153" s="164" t="s">
        <v>72</v>
      </c>
      <c r="E153" s="165" t="s">
        <v>915</v>
      </c>
      <c r="F153" s="165" t="s">
        <v>916</v>
      </c>
      <c r="G153" s="163"/>
      <c r="H153" s="163"/>
      <c r="I153" s="166"/>
      <c r="J153" s="167">
        <f>BK153</f>
        <v>0</v>
      </c>
      <c r="K153" s="163"/>
      <c r="L153" s="168"/>
      <c r="M153" s="169"/>
      <c r="N153" s="170"/>
      <c r="O153" s="170"/>
      <c r="P153" s="171">
        <v>0</v>
      </c>
      <c r="Q153" s="170"/>
      <c r="R153" s="171">
        <v>0</v>
      </c>
      <c r="S153" s="170"/>
      <c r="T153" s="172">
        <v>0</v>
      </c>
      <c r="AR153" s="173" t="s">
        <v>77</v>
      </c>
      <c r="AT153" s="174" t="s">
        <v>72</v>
      </c>
      <c r="AU153" s="174" t="s">
        <v>73</v>
      </c>
      <c r="AY153" s="173" t="s">
        <v>152</v>
      </c>
      <c r="BK153" s="175">
        <v>0</v>
      </c>
    </row>
    <row r="154" spans="1:65" s="11" customFormat="1" ht="25.9" customHeight="1" x14ac:dyDescent="0.2">
      <c r="B154" s="162"/>
      <c r="C154" s="163"/>
      <c r="D154" s="164" t="s">
        <v>72</v>
      </c>
      <c r="E154" s="165" t="s">
        <v>929</v>
      </c>
      <c r="F154" s="165" t="s">
        <v>1033</v>
      </c>
      <c r="G154" s="163"/>
      <c r="H154" s="163"/>
      <c r="I154" s="166"/>
      <c r="J154" s="167">
        <f>BK154</f>
        <v>39646.819999999992</v>
      </c>
      <c r="K154" s="163"/>
      <c r="L154" s="168"/>
      <c r="M154" s="169"/>
      <c r="N154" s="170"/>
      <c r="O154" s="170"/>
      <c r="P154" s="171">
        <f>SUM(P155:P168)</f>
        <v>0</v>
      </c>
      <c r="Q154" s="170"/>
      <c r="R154" s="171">
        <f>SUM(R155:R168)</f>
        <v>0</v>
      </c>
      <c r="S154" s="170"/>
      <c r="T154" s="172">
        <f>SUM(T155:T168)</f>
        <v>0</v>
      </c>
      <c r="AR154" s="173" t="s">
        <v>77</v>
      </c>
      <c r="AT154" s="174" t="s">
        <v>72</v>
      </c>
      <c r="AU154" s="174" t="s">
        <v>73</v>
      </c>
      <c r="AY154" s="173" t="s">
        <v>152</v>
      </c>
      <c r="BK154" s="175">
        <f>SUM(BK155:BK168)</f>
        <v>39646.819999999992</v>
      </c>
    </row>
    <row r="155" spans="1:65" s="1" customFormat="1" ht="16.5" customHeight="1" x14ac:dyDescent="0.2">
      <c r="A155" s="34"/>
      <c r="B155" s="35"/>
      <c r="C155" s="178" t="s">
        <v>265</v>
      </c>
      <c r="D155" s="178" t="s">
        <v>154</v>
      </c>
      <c r="E155" s="179" t="s">
        <v>1034</v>
      </c>
      <c r="F155" s="180" t="s">
        <v>1035</v>
      </c>
      <c r="G155" s="181" t="s">
        <v>281</v>
      </c>
      <c r="H155" s="182">
        <v>1</v>
      </c>
      <c r="I155" s="183">
        <v>7080</v>
      </c>
      <c r="J155" s="184">
        <f>ROUND(I155*H155,2)</f>
        <v>7080</v>
      </c>
      <c r="K155" s="180" t="s">
        <v>19</v>
      </c>
      <c r="L155" s="39"/>
      <c r="M155" s="185" t="s">
        <v>19</v>
      </c>
      <c r="N155" s="186" t="s">
        <v>45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91</v>
      </c>
      <c r="AT155" s="189" t="s">
        <v>154</v>
      </c>
      <c r="AU155" s="189" t="s">
        <v>77</v>
      </c>
      <c r="AY155" s="17" t="s">
        <v>152</v>
      </c>
      <c r="BE155" s="190">
        <f>IF(N155="základní",J155,0)</f>
        <v>0</v>
      </c>
      <c r="BF155" s="190">
        <f>IF(N155="snížená",J155,0)</f>
        <v>7080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84</v>
      </c>
      <c r="BK155" s="190">
        <f>ROUND(I155*H155,2)</f>
        <v>7080</v>
      </c>
      <c r="BL155" s="17" t="s">
        <v>91</v>
      </c>
      <c r="BM155" s="189" t="s">
        <v>759</v>
      </c>
    </row>
    <row r="156" spans="1:65" s="1" customFormat="1" ht="11.25" x14ac:dyDescent="0.2">
      <c r="A156" s="34"/>
      <c r="B156" s="35"/>
      <c r="C156" s="36"/>
      <c r="D156" s="191" t="s">
        <v>160</v>
      </c>
      <c r="E156" s="36"/>
      <c r="F156" s="192" t="s">
        <v>1035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77</v>
      </c>
    </row>
    <row r="157" spans="1:65" s="1" customFormat="1" ht="16.5" customHeight="1" x14ac:dyDescent="0.2">
      <c r="A157" s="34"/>
      <c r="B157" s="35"/>
      <c r="C157" s="178" t="s">
        <v>271</v>
      </c>
      <c r="D157" s="178" t="s">
        <v>154</v>
      </c>
      <c r="E157" s="179" t="s">
        <v>919</v>
      </c>
      <c r="F157" s="180" t="s">
        <v>920</v>
      </c>
      <c r="G157" s="181" t="s">
        <v>281</v>
      </c>
      <c r="H157" s="182">
        <v>1</v>
      </c>
      <c r="I157" s="183">
        <v>637.20000000000005</v>
      </c>
      <c r="J157" s="184">
        <f>ROUND(I157*H157,2)</f>
        <v>637.20000000000005</v>
      </c>
      <c r="K157" s="180" t="s">
        <v>19</v>
      </c>
      <c r="L157" s="39"/>
      <c r="M157" s="185" t="s">
        <v>19</v>
      </c>
      <c r="N157" s="186" t="s">
        <v>45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91</v>
      </c>
      <c r="AT157" s="189" t="s">
        <v>154</v>
      </c>
      <c r="AU157" s="189" t="s">
        <v>77</v>
      </c>
      <c r="AY157" s="17" t="s">
        <v>152</v>
      </c>
      <c r="BE157" s="190">
        <f>IF(N157="základní",J157,0)</f>
        <v>0</v>
      </c>
      <c r="BF157" s="190">
        <f>IF(N157="snížená",J157,0)</f>
        <v>637.20000000000005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84</v>
      </c>
      <c r="BK157" s="190">
        <f>ROUND(I157*H157,2)</f>
        <v>637.20000000000005</v>
      </c>
      <c r="BL157" s="17" t="s">
        <v>91</v>
      </c>
      <c r="BM157" s="189" t="s">
        <v>783</v>
      </c>
    </row>
    <row r="158" spans="1:65" s="1" customFormat="1" ht="11.25" x14ac:dyDescent="0.2">
      <c r="A158" s="34"/>
      <c r="B158" s="35"/>
      <c r="C158" s="36"/>
      <c r="D158" s="191" t="s">
        <v>160</v>
      </c>
      <c r="E158" s="36"/>
      <c r="F158" s="192" t="s">
        <v>920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160</v>
      </c>
      <c r="AU158" s="17" t="s">
        <v>77</v>
      </c>
    </row>
    <row r="159" spans="1:65" s="1" customFormat="1" ht="16.5" customHeight="1" x14ac:dyDescent="0.2">
      <c r="A159" s="34"/>
      <c r="B159" s="35"/>
      <c r="C159" s="178" t="s">
        <v>7</v>
      </c>
      <c r="D159" s="178" t="s">
        <v>154</v>
      </c>
      <c r="E159" s="179" t="s">
        <v>1036</v>
      </c>
      <c r="F159" s="180" t="s">
        <v>1037</v>
      </c>
      <c r="G159" s="181" t="s">
        <v>281</v>
      </c>
      <c r="H159" s="182">
        <v>1</v>
      </c>
      <c r="I159" s="183">
        <v>6431</v>
      </c>
      <c r="J159" s="184">
        <f>ROUND(I159*H159,2)</f>
        <v>6431</v>
      </c>
      <c r="K159" s="180" t="s">
        <v>19</v>
      </c>
      <c r="L159" s="39"/>
      <c r="M159" s="185" t="s">
        <v>19</v>
      </c>
      <c r="N159" s="186" t="s">
        <v>45</v>
      </c>
      <c r="O159" s="64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91</v>
      </c>
      <c r="AT159" s="189" t="s">
        <v>154</v>
      </c>
      <c r="AU159" s="189" t="s">
        <v>77</v>
      </c>
      <c r="AY159" s="17" t="s">
        <v>152</v>
      </c>
      <c r="BE159" s="190">
        <f>IF(N159="základní",J159,0)</f>
        <v>0</v>
      </c>
      <c r="BF159" s="190">
        <f>IF(N159="snížená",J159,0)</f>
        <v>6431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84</v>
      </c>
      <c r="BK159" s="190">
        <f>ROUND(I159*H159,2)</f>
        <v>6431</v>
      </c>
      <c r="BL159" s="17" t="s">
        <v>91</v>
      </c>
      <c r="BM159" s="189" t="s">
        <v>785</v>
      </c>
    </row>
    <row r="160" spans="1:65" s="1" customFormat="1" ht="11.25" x14ac:dyDescent="0.2">
      <c r="A160" s="34"/>
      <c r="B160" s="35"/>
      <c r="C160" s="36"/>
      <c r="D160" s="191" t="s">
        <v>160</v>
      </c>
      <c r="E160" s="36"/>
      <c r="F160" s="192" t="s">
        <v>1037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77</v>
      </c>
    </row>
    <row r="161" spans="1:65" s="1" customFormat="1" ht="16.5" customHeight="1" x14ac:dyDescent="0.2">
      <c r="A161" s="34"/>
      <c r="B161" s="35"/>
      <c r="C161" s="178" t="s">
        <v>395</v>
      </c>
      <c r="D161" s="178" t="s">
        <v>154</v>
      </c>
      <c r="E161" s="179" t="s">
        <v>921</v>
      </c>
      <c r="F161" s="180" t="s">
        <v>922</v>
      </c>
      <c r="G161" s="181" t="s">
        <v>281</v>
      </c>
      <c r="H161" s="182">
        <v>1</v>
      </c>
      <c r="I161" s="183">
        <v>1164.6600000000001</v>
      </c>
      <c r="J161" s="184">
        <f>ROUND(I161*H161,2)</f>
        <v>1164.6600000000001</v>
      </c>
      <c r="K161" s="180" t="s">
        <v>19</v>
      </c>
      <c r="L161" s="39"/>
      <c r="M161" s="185" t="s">
        <v>19</v>
      </c>
      <c r="N161" s="186" t="s">
        <v>45</v>
      </c>
      <c r="O161" s="64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91</v>
      </c>
      <c r="AT161" s="189" t="s">
        <v>154</v>
      </c>
      <c r="AU161" s="189" t="s">
        <v>77</v>
      </c>
      <c r="AY161" s="17" t="s">
        <v>152</v>
      </c>
      <c r="BE161" s="190">
        <f>IF(N161="základní",J161,0)</f>
        <v>0</v>
      </c>
      <c r="BF161" s="190">
        <f>IF(N161="snížená",J161,0)</f>
        <v>1164.6600000000001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1164.6600000000001</v>
      </c>
      <c r="BL161" s="17" t="s">
        <v>91</v>
      </c>
      <c r="BM161" s="189" t="s">
        <v>787</v>
      </c>
    </row>
    <row r="162" spans="1:65" s="1" customFormat="1" ht="11.25" x14ac:dyDescent="0.2">
      <c r="A162" s="34"/>
      <c r="B162" s="35"/>
      <c r="C162" s="36"/>
      <c r="D162" s="191" t="s">
        <v>160</v>
      </c>
      <c r="E162" s="36"/>
      <c r="F162" s="192" t="s">
        <v>922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160</v>
      </c>
      <c r="AU162" s="17" t="s">
        <v>77</v>
      </c>
    </row>
    <row r="163" spans="1:65" s="1" customFormat="1" ht="16.5" customHeight="1" x14ac:dyDescent="0.2">
      <c r="A163" s="34"/>
      <c r="B163" s="35"/>
      <c r="C163" s="178" t="s">
        <v>397</v>
      </c>
      <c r="D163" s="178" t="s">
        <v>154</v>
      </c>
      <c r="E163" s="179" t="s">
        <v>923</v>
      </c>
      <c r="F163" s="180" t="s">
        <v>924</v>
      </c>
      <c r="G163" s="181" t="s">
        <v>281</v>
      </c>
      <c r="H163" s="182">
        <v>20</v>
      </c>
      <c r="I163" s="183">
        <v>1164.6600000000001</v>
      </c>
      <c r="J163" s="184">
        <f>ROUND(I163*H163,2)</f>
        <v>23293.200000000001</v>
      </c>
      <c r="K163" s="180" t="s">
        <v>19</v>
      </c>
      <c r="L163" s="39"/>
      <c r="M163" s="185" t="s">
        <v>19</v>
      </c>
      <c r="N163" s="186" t="s">
        <v>45</v>
      </c>
      <c r="O163" s="64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91</v>
      </c>
      <c r="AT163" s="189" t="s">
        <v>154</v>
      </c>
      <c r="AU163" s="189" t="s">
        <v>77</v>
      </c>
      <c r="AY163" s="17" t="s">
        <v>152</v>
      </c>
      <c r="BE163" s="190">
        <f>IF(N163="základní",J163,0)</f>
        <v>0</v>
      </c>
      <c r="BF163" s="190">
        <f>IF(N163="snížená",J163,0)</f>
        <v>23293.200000000001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84</v>
      </c>
      <c r="BK163" s="190">
        <f>ROUND(I163*H163,2)</f>
        <v>23293.200000000001</v>
      </c>
      <c r="BL163" s="17" t="s">
        <v>91</v>
      </c>
      <c r="BM163" s="189" t="s">
        <v>789</v>
      </c>
    </row>
    <row r="164" spans="1:65" s="1" customFormat="1" ht="11.25" x14ac:dyDescent="0.2">
      <c r="A164" s="34"/>
      <c r="B164" s="35"/>
      <c r="C164" s="36"/>
      <c r="D164" s="191" t="s">
        <v>160</v>
      </c>
      <c r="E164" s="36"/>
      <c r="F164" s="192" t="s">
        <v>924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160</v>
      </c>
      <c r="AU164" s="17" t="s">
        <v>77</v>
      </c>
    </row>
    <row r="165" spans="1:65" s="1" customFormat="1" ht="16.5" customHeight="1" x14ac:dyDescent="0.2">
      <c r="A165" s="34"/>
      <c r="B165" s="35"/>
      <c r="C165" s="178" t="s">
        <v>644</v>
      </c>
      <c r="D165" s="178" t="s">
        <v>154</v>
      </c>
      <c r="E165" s="179" t="s">
        <v>925</v>
      </c>
      <c r="F165" s="180" t="s">
        <v>926</v>
      </c>
      <c r="G165" s="181" t="s">
        <v>281</v>
      </c>
      <c r="H165" s="182">
        <v>42</v>
      </c>
      <c r="I165" s="183">
        <v>16.52</v>
      </c>
      <c r="J165" s="184">
        <f>ROUND(I165*H165,2)</f>
        <v>693.84</v>
      </c>
      <c r="K165" s="180" t="s">
        <v>19</v>
      </c>
      <c r="L165" s="39"/>
      <c r="M165" s="185" t="s">
        <v>19</v>
      </c>
      <c r="N165" s="186" t="s">
        <v>45</v>
      </c>
      <c r="O165" s="64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91</v>
      </c>
      <c r="AT165" s="189" t="s">
        <v>154</v>
      </c>
      <c r="AU165" s="189" t="s">
        <v>77</v>
      </c>
      <c r="AY165" s="17" t="s">
        <v>152</v>
      </c>
      <c r="BE165" s="190">
        <f>IF(N165="základní",J165,0)</f>
        <v>0</v>
      </c>
      <c r="BF165" s="190">
        <f>IF(N165="snížená",J165,0)</f>
        <v>693.84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84</v>
      </c>
      <c r="BK165" s="190">
        <f>ROUND(I165*H165,2)</f>
        <v>693.84</v>
      </c>
      <c r="BL165" s="17" t="s">
        <v>91</v>
      </c>
      <c r="BM165" s="189" t="s">
        <v>790</v>
      </c>
    </row>
    <row r="166" spans="1:65" s="1" customFormat="1" ht="11.25" x14ac:dyDescent="0.2">
      <c r="A166" s="34"/>
      <c r="B166" s="35"/>
      <c r="C166" s="36"/>
      <c r="D166" s="191" t="s">
        <v>160</v>
      </c>
      <c r="E166" s="36"/>
      <c r="F166" s="192" t="s">
        <v>926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77</v>
      </c>
    </row>
    <row r="167" spans="1:65" s="1" customFormat="1" ht="16.5" customHeight="1" x14ac:dyDescent="0.2">
      <c r="A167" s="34"/>
      <c r="B167" s="35"/>
      <c r="C167" s="178" t="s">
        <v>646</v>
      </c>
      <c r="D167" s="178" t="s">
        <v>154</v>
      </c>
      <c r="E167" s="179" t="s">
        <v>927</v>
      </c>
      <c r="F167" s="180" t="s">
        <v>928</v>
      </c>
      <c r="G167" s="181" t="s">
        <v>281</v>
      </c>
      <c r="H167" s="182">
        <v>21</v>
      </c>
      <c r="I167" s="183">
        <v>16.52</v>
      </c>
      <c r="J167" s="184">
        <f>ROUND(I167*H167,2)</f>
        <v>346.92</v>
      </c>
      <c r="K167" s="180" t="s">
        <v>19</v>
      </c>
      <c r="L167" s="39"/>
      <c r="M167" s="185" t="s">
        <v>19</v>
      </c>
      <c r="N167" s="186" t="s">
        <v>45</v>
      </c>
      <c r="O167" s="64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91</v>
      </c>
      <c r="AT167" s="189" t="s">
        <v>154</v>
      </c>
      <c r="AU167" s="189" t="s">
        <v>77</v>
      </c>
      <c r="AY167" s="17" t="s">
        <v>152</v>
      </c>
      <c r="BE167" s="190">
        <f>IF(N167="základní",J167,0)</f>
        <v>0</v>
      </c>
      <c r="BF167" s="190">
        <f>IF(N167="snížená",J167,0)</f>
        <v>346.92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84</v>
      </c>
      <c r="BK167" s="190">
        <f>ROUND(I167*H167,2)</f>
        <v>346.92</v>
      </c>
      <c r="BL167" s="17" t="s">
        <v>91</v>
      </c>
      <c r="BM167" s="189" t="s">
        <v>792</v>
      </c>
    </row>
    <row r="168" spans="1:65" s="1" customFormat="1" ht="11.25" x14ac:dyDescent="0.2">
      <c r="A168" s="34"/>
      <c r="B168" s="35"/>
      <c r="C168" s="36"/>
      <c r="D168" s="191" t="s">
        <v>160</v>
      </c>
      <c r="E168" s="36"/>
      <c r="F168" s="192" t="s">
        <v>928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160</v>
      </c>
      <c r="AU168" s="17" t="s">
        <v>77</v>
      </c>
    </row>
    <row r="169" spans="1:65" s="11" customFormat="1" ht="25.9" customHeight="1" x14ac:dyDescent="0.2">
      <c r="B169" s="162"/>
      <c r="C169" s="163"/>
      <c r="D169" s="164" t="s">
        <v>72</v>
      </c>
      <c r="E169" s="165" t="s">
        <v>961</v>
      </c>
      <c r="F169" s="165" t="s">
        <v>1038</v>
      </c>
      <c r="G169" s="163"/>
      <c r="H169" s="163"/>
      <c r="I169" s="166"/>
      <c r="J169" s="167">
        <f>BK169</f>
        <v>39646.819999999992</v>
      </c>
      <c r="K169" s="163"/>
      <c r="L169" s="168"/>
      <c r="M169" s="169"/>
      <c r="N169" s="170"/>
      <c r="O169" s="170"/>
      <c r="P169" s="171">
        <f>SUM(P170:P183)</f>
        <v>0</v>
      </c>
      <c r="Q169" s="170"/>
      <c r="R169" s="171">
        <f>SUM(R170:R183)</f>
        <v>0</v>
      </c>
      <c r="S169" s="170"/>
      <c r="T169" s="172">
        <f>SUM(T170:T183)</f>
        <v>0</v>
      </c>
      <c r="AR169" s="173" t="s">
        <v>77</v>
      </c>
      <c r="AT169" s="174" t="s">
        <v>72</v>
      </c>
      <c r="AU169" s="174" t="s">
        <v>73</v>
      </c>
      <c r="AY169" s="173" t="s">
        <v>152</v>
      </c>
      <c r="BK169" s="175">
        <f>SUM(BK170:BK183)</f>
        <v>39646.819999999992</v>
      </c>
    </row>
    <row r="170" spans="1:65" s="1" customFormat="1" ht="16.5" customHeight="1" x14ac:dyDescent="0.2">
      <c r="A170" s="34"/>
      <c r="B170" s="35"/>
      <c r="C170" s="178" t="s">
        <v>401</v>
      </c>
      <c r="D170" s="178" t="s">
        <v>154</v>
      </c>
      <c r="E170" s="179" t="s">
        <v>1034</v>
      </c>
      <c r="F170" s="180" t="s">
        <v>1035</v>
      </c>
      <c r="G170" s="181" t="s">
        <v>281</v>
      </c>
      <c r="H170" s="182">
        <v>1</v>
      </c>
      <c r="I170" s="183">
        <v>7080</v>
      </c>
      <c r="J170" s="184">
        <f>ROUND(I170*H170,2)</f>
        <v>7080</v>
      </c>
      <c r="K170" s="180" t="s">
        <v>19</v>
      </c>
      <c r="L170" s="39"/>
      <c r="M170" s="185" t="s">
        <v>19</v>
      </c>
      <c r="N170" s="186" t="s">
        <v>45</v>
      </c>
      <c r="O170" s="64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91</v>
      </c>
      <c r="AT170" s="189" t="s">
        <v>154</v>
      </c>
      <c r="AU170" s="189" t="s">
        <v>77</v>
      </c>
      <c r="AY170" s="17" t="s">
        <v>152</v>
      </c>
      <c r="BE170" s="190">
        <f>IF(N170="základní",J170,0)</f>
        <v>0</v>
      </c>
      <c r="BF170" s="190">
        <f>IF(N170="snížená",J170,0)</f>
        <v>7080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7080</v>
      </c>
      <c r="BL170" s="17" t="s">
        <v>91</v>
      </c>
      <c r="BM170" s="189" t="s">
        <v>793</v>
      </c>
    </row>
    <row r="171" spans="1:65" s="1" customFormat="1" ht="11.25" x14ac:dyDescent="0.2">
      <c r="A171" s="34"/>
      <c r="B171" s="35"/>
      <c r="C171" s="36"/>
      <c r="D171" s="191" t="s">
        <v>160</v>
      </c>
      <c r="E171" s="36"/>
      <c r="F171" s="192" t="s">
        <v>1035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77</v>
      </c>
    </row>
    <row r="172" spans="1:65" s="1" customFormat="1" ht="16.5" customHeight="1" x14ac:dyDescent="0.2">
      <c r="A172" s="34"/>
      <c r="B172" s="35"/>
      <c r="C172" s="178" t="s">
        <v>408</v>
      </c>
      <c r="D172" s="178" t="s">
        <v>154</v>
      </c>
      <c r="E172" s="179" t="s">
        <v>919</v>
      </c>
      <c r="F172" s="180" t="s">
        <v>920</v>
      </c>
      <c r="G172" s="181" t="s">
        <v>281</v>
      </c>
      <c r="H172" s="182">
        <v>1</v>
      </c>
      <c r="I172" s="183">
        <v>637.20000000000005</v>
      </c>
      <c r="J172" s="184">
        <f>ROUND(I172*H172,2)</f>
        <v>637.20000000000005</v>
      </c>
      <c r="K172" s="180" t="s">
        <v>19</v>
      </c>
      <c r="L172" s="39"/>
      <c r="M172" s="185" t="s">
        <v>19</v>
      </c>
      <c r="N172" s="186" t="s">
        <v>45</v>
      </c>
      <c r="O172" s="64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91</v>
      </c>
      <c r="AT172" s="189" t="s">
        <v>154</v>
      </c>
      <c r="AU172" s="189" t="s">
        <v>77</v>
      </c>
      <c r="AY172" s="17" t="s">
        <v>152</v>
      </c>
      <c r="BE172" s="190">
        <f>IF(N172="základní",J172,0)</f>
        <v>0</v>
      </c>
      <c r="BF172" s="190">
        <f>IF(N172="snížená",J172,0)</f>
        <v>637.20000000000005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84</v>
      </c>
      <c r="BK172" s="190">
        <f>ROUND(I172*H172,2)</f>
        <v>637.20000000000005</v>
      </c>
      <c r="BL172" s="17" t="s">
        <v>91</v>
      </c>
      <c r="BM172" s="189" t="s">
        <v>852</v>
      </c>
    </row>
    <row r="173" spans="1:65" s="1" customFormat="1" ht="11.25" x14ac:dyDescent="0.2">
      <c r="A173" s="34"/>
      <c r="B173" s="35"/>
      <c r="C173" s="36"/>
      <c r="D173" s="191" t="s">
        <v>160</v>
      </c>
      <c r="E173" s="36"/>
      <c r="F173" s="192" t="s">
        <v>920</v>
      </c>
      <c r="G173" s="36"/>
      <c r="H173" s="36"/>
      <c r="I173" s="193"/>
      <c r="J173" s="36"/>
      <c r="K173" s="36"/>
      <c r="L173" s="39"/>
      <c r="M173" s="194"/>
      <c r="N173" s="195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160</v>
      </c>
      <c r="AU173" s="17" t="s">
        <v>77</v>
      </c>
    </row>
    <row r="174" spans="1:65" s="1" customFormat="1" ht="16.5" customHeight="1" x14ac:dyDescent="0.2">
      <c r="A174" s="34"/>
      <c r="B174" s="35"/>
      <c r="C174" s="178" t="s">
        <v>414</v>
      </c>
      <c r="D174" s="178" t="s">
        <v>154</v>
      </c>
      <c r="E174" s="179" t="s">
        <v>1036</v>
      </c>
      <c r="F174" s="180" t="s">
        <v>1037</v>
      </c>
      <c r="G174" s="181" t="s">
        <v>281</v>
      </c>
      <c r="H174" s="182">
        <v>1</v>
      </c>
      <c r="I174" s="183">
        <v>6431</v>
      </c>
      <c r="J174" s="184">
        <f>ROUND(I174*H174,2)</f>
        <v>6431</v>
      </c>
      <c r="K174" s="180" t="s">
        <v>19</v>
      </c>
      <c r="L174" s="39"/>
      <c r="M174" s="185" t="s">
        <v>19</v>
      </c>
      <c r="N174" s="186" t="s">
        <v>45</v>
      </c>
      <c r="O174" s="64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91</v>
      </c>
      <c r="AT174" s="189" t="s">
        <v>154</v>
      </c>
      <c r="AU174" s="189" t="s">
        <v>77</v>
      </c>
      <c r="AY174" s="17" t="s">
        <v>152</v>
      </c>
      <c r="BE174" s="190">
        <f>IF(N174="základní",J174,0)</f>
        <v>0</v>
      </c>
      <c r="BF174" s="190">
        <f>IF(N174="snížená",J174,0)</f>
        <v>6431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84</v>
      </c>
      <c r="BK174" s="190">
        <f>ROUND(I174*H174,2)</f>
        <v>6431</v>
      </c>
      <c r="BL174" s="17" t="s">
        <v>91</v>
      </c>
      <c r="BM174" s="189" t="s">
        <v>856</v>
      </c>
    </row>
    <row r="175" spans="1:65" s="1" customFormat="1" ht="11.25" x14ac:dyDescent="0.2">
      <c r="A175" s="34"/>
      <c r="B175" s="35"/>
      <c r="C175" s="36"/>
      <c r="D175" s="191" t="s">
        <v>160</v>
      </c>
      <c r="E175" s="36"/>
      <c r="F175" s="192" t="s">
        <v>1037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160</v>
      </c>
      <c r="AU175" s="17" t="s">
        <v>77</v>
      </c>
    </row>
    <row r="176" spans="1:65" s="1" customFormat="1" ht="16.5" customHeight="1" x14ac:dyDescent="0.2">
      <c r="A176" s="34"/>
      <c r="B176" s="35"/>
      <c r="C176" s="178" t="s">
        <v>419</v>
      </c>
      <c r="D176" s="178" t="s">
        <v>154</v>
      </c>
      <c r="E176" s="179" t="s">
        <v>921</v>
      </c>
      <c r="F176" s="180" t="s">
        <v>922</v>
      </c>
      <c r="G176" s="181" t="s">
        <v>281</v>
      </c>
      <c r="H176" s="182">
        <v>1</v>
      </c>
      <c r="I176" s="183">
        <v>1164.6600000000001</v>
      </c>
      <c r="J176" s="184">
        <f>ROUND(I176*H176,2)</f>
        <v>1164.6600000000001</v>
      </c>
      <c r="K176" s="180" t="s">
        <v>19</v>
      </c>
      <c r="L176" s="39"/>
      <c r="M176" s="185" t="s">
        <v>19</v>
      </c>
      <c r="N176" s="186" t="s">
        <v>45</v>
      </c>
      <c r="O176" s="64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91</v>
      </c>
      <c r="AT176" s="189" t="s">
        <v>154</v>
      </c>
      <c r="AU176" s="189" t="s">
        <v>77</v>
      </c>
      <c r="AY176" s="17" t="s">
        <v>152</v>
      </c>
      <c r="BE176" s="190">
        <f>IF(N176="základní",J176,0)</f>
        <v>0</v>
      </c>
      <c r="BF176" s="190">
        <f>IF(N176="snížená",J176,0)</f>
        <v>1164.6600000000001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84</v>
      </c>
      <c r="BK176" s="190">
        <f>ROUND(I176*H176,2)</f>
        <v>1164.6600000000001</v>
      </c>
      <c r="BL176" s="17" t="s">
        <v>91</v>
      </c>
      <c r="BM176" s="189" t="s">
        <v>860</v>
      </c>
    </row>
    <row r="177" spans="1:65" s="1" customFormat="1" ht="11.25" x14ac:dyDescent="0.2">
      <c r="A177" s="34"/>
      <c r="B177" s="35"/>
      <c r="C177" s="36"/>
      <c r="D177" s="191" t="s">
        <v>160</v>
      </c>
      <c r="E177" s="36"/>
      <c r="F177" s="192" t="s">
        <v>922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160</v>
      </c>
      <c r="AU177" s="17" t="s">
        <v>77</v>
      </c>
    </row>
    <row r="178" spans="1:65" s="1" customFormat="1" ht="16.5" customHeight="1" x14ac:dyDescent="0.2">
      <c r="A178" s="34"/>
      <c r="B178" s="35"/>
      <c r="C178" s="178" t="s">
        <v>425</v>
      </c>
      <c r="D178" s="178" t="s">
        <v>154</v>
      </c>
      <c r="E178" s="179" t="s">
        <v>923</v>
      </c>
      <c r="F178" s="180" t="s">
        <v>924</v>
      </c>
      <c r="G178" s="181" t="s">
        <v>281</v>
      </c>
      <c r="H178" s="182">
        <v>20</v>
      </c>
      <c r="I178" s="183">
        <v>1164.6600000000001</v>
      </c>
      <c r="J178" s="184">
        <f>ROUND(I178*H178,2)</f>
        <v>23293.200000000001</v>
      </c>
      <c r="K178" s="180" t="s">
        <v>19</v>
      </c>
      <c r="L178" s="39"/>
      <c r="M178" s="185" t="s">
        <v>19</v>
      </c>
      <c r="N178" s="186" t="s">
        <v>45</v>
      </c>
      <c r="O178" s="64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91</v>
      </c>
      <c r="AT178" s="189" t="s">
        <v>154</v>
      </c>
      <c r="AU178" s="189" t="s">
        <v>77</v>
      </c>
      <c r="AY178" s="17" t="s">
        <v>152</v>
      </c>
      <c r="BE178" s="190">
        <f>IF(N178="základní",J178,0)</f>
        <v>0</v>
      </c>
      <c r="BF178" s="190">
        <f>IF(N178="snížená",J178,0)</f>
        <v>23293.200000000001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84</v>
      </c>
      <c r="BK178" s="190">
        <f>ROUND(I178*H178,2)</f>
        <v>23293.200000000001</v>
      </c>
      <c r="BL178" s="17" t="s">
        <v>91</v>
      </c>
      <c r="BM178" s="189" t="s">
        <v>863</v>
      </c>
    </row>
    <row r="179" spans="1:65" s="1" customFormat="1" ht="11.25" x14ac:dyDescent="0.2">
      <c r="A179" s="34"/>
      <c r="B179" s="35"/>
      <c r="C179" s="36"/>
      <c r="D179" s="191" t="s">
        <v>160</v>
      </c>
      <c r="E179" s="36"/>
      <c r="F179" s="192" t="s">
        <v>924</v>
      </c>
      <c r="G179" s="36"/>
      <c r="H179" s="36"/>
      <c r="I179" s="193"/>
      <c r="J179" s="36"/>
      <c r="K179" s="36"/>
      <c r="L179" s="39"/>
      <c r="M179" s="194"/>
      <c r="N179" s="19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160</v>
      </c>
      <c r="AU179" s="17" t="s">
        <v>77</v>
      </c>
    </row>
    <row r="180" spans="1:65" s="1" customFormat="1" ht="16.5" customHeight="1" x14ac:dyDescent="0.2">
      <c r="A180" s="34"/>
      <c r="B180" s="35"/>
      <c r="C180" s="178" t="s">
        <v>431</v>
      </c>
      <c r="D180" s="178" t="s">
        <v>154</v>
      </c>
      <c r="E180" s="179" t="s">
        <v>925</v>
      </c>
      <c r="F180" s="180" t="s">
        <v>926</v>
      </c>
      <c r="G180" s="181" t="s">
        <v>281</v>
      </c>
      <c r="H180" s="182">
        <v>42</v>
      </c>
      <c r="I180" s="183">
        <v>16.52</v>
      </c>
      <c r="J180" s="184">
        <f>ROUND(I180*H180,2)</f>
        <v>693.84</v>
      </c>
      <c r="K180" s="180" t="s">
        <v>19</v>
      </c>
      <c r="L180" s="39"/>
      <c r="M180" s="185" t="s">
        <v>19</v>
      </c>
      <c r="N180" s="186" t="s">
        <v>45</v>
      </c>
      <c r="O180" s="64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91</v>
      </c>
      <c r="AT180" s="189" t="s">
        <v>154</v>
      </c>
      <c r="AU180" s="189" t="s">
        <v>77</v>
      </c>
      <c r="AY180" s="17" t="s">
        <v>152</v>
      </c>
      <c r="BE180" s="190">
        <f>IF(N180="základní",J180,0)</f>
        <v>0</v>
      </c>
      <c r="BF180" s="190">
        <f>IF(N180="snížená",J180,0)</f>
        <v>693.84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84</v>
      </c>
      <c r="BK180" s="190">
        <f>ROUND(I180*H180,2)</f>
        <v>693.84</v>
      </c>
      <c r="BL180" s="17" t="s">
        <v>91</v>
      </c>
      <c r="BM180" s="189" t="s">
        <v>864</v>
      </c>
    </row>
    <row r="181" spans="1:65" s="1" customFormat="1" ht="11.25" x14ac:dyDescent="0.2">
      <c r="A181" s="34"/>
      <c r="B181" s="35"/>
      <c r="C181" s="36"/>
      <c r="D181" s="191" t="s">
        <v>160</v>
      </c>
      <c r="E181" s="36"/>
      <c r="F181" s="192" t="s">
        <v>926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160</v>
      </c>
      <c r="AU181" s="17" t="s">
        <v>77</v>
      </c>
    </row>
    <row r="182" spans="1:65" s="1" customFormat="1" ht="16.5" customHeight="1" x14ac:dyDescent="0.2">
      <c r="A182" s="34"/>
      <c r="B182" s="35"/>
      <c r="C182" s="178" t="s">
        <v>262</v>
      </c>
      <c r="D182" s="178" t="s">
        <v>154</v>
      </c>
      <c r="E182" s="179" t="s">
        <v>927</v>
      </c>
      <c r="F182" s="180" t="s">
        <v>928</v>
      </c>
      <c r="G182" s="181" t="s">
        <v>281</v>
      </c>
      <c r="H182" s="182">
        <v>21</v>
      </c>
      <c r="I182" s="183">
        <v>16.52</v>
      </c>
      <c r="J182" s="184">
        <f>ROUND(I182*H182,2)</f>
        <v>346.92</v>
      </c>
      <c r="K182" s="180" t="s">
        <v>19</v>
      </c>
      <c r="L182" s="39"/>
      <c r="M182" s="185" t="s">
        <v>19</v>
      </c>
      <c r="N182" s="186" t="s">
        <v>45</v>
      </c>
      <c r="O182" s="64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91</v>
      </c>
      <c r="AT182" s="189" t="s">
        <v>154</v>
      </c>
      <c r="AU182" s="189" t="s">
        <v>77</v>
      </c>
      <c r="AY182" s="17" t="s">
        <v>152</v>
      </c>
      <c r="BE182" s="190">
        <f>IF(N182="základní",J182,0)</f>
        <v>0</v>
      </c>
      <c r="BF182" s="190">
        <f>IF(N182="snížená",J182,0)</f>
        <v>346.92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84</v>
      </c>
      <c r="BK182" s="190">
        <f>ROUND(I182*H182,2)</f>
        <v>346.92</v>
      </c>
      <c r="BL182" s="17" t="s">
        <v>91</v>
      </c>
      <c r="BM182" s="189" t="s">
        <v>865</v>
      </c>
    </row>
    <row r="183" spans="1:65" s="1" customFormat="1" ht="11.25" x14ac:dyDescent="0.2">
      <c r="A183" s="34"/>
      <c r="B183" s="35"/>
      <c r="C183" s="36"/>
      <c r="D183" s="191" t="s">
        <v>160</v>
      </c>
      <c r="E183" s="36"/>
      <c r="F183" s="192" t="s">
        <v>928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77</v>
      </c>
    </row>
    <row r="184" spans="1:65" s="11" customFormat="1" ht="25.9" customHeight="1" x14ac:dyDescent="0.2">
      <c r="B184" s="162"/>
      <c r="C184" s="163"/>
      <c r="D184" s="164" t="s">
        <v>72</v>
      </c>
      <c r="E184" s="165" t="s">
        <v>966</v>
      </c>
      <c r="F184" s="165" t="s">
        <v>1039</v>
      </c>
      <c r="G184" s="163"/>
      <c r="H184" s="163"/>
      <c r="I184" s="166"/>
      <c r="J184" s="167">
        <f>BK184</f>
        <v>39646.819999999992</v>
      </c>
      <c r="K184" s="163"/>
      <c r="L184" s="168"/>
      <c r="M184" s="169"/>
      <c r="N184" s="170"/>
      <c r="O184" s="170"/>
      <c r="P184" s="171">
        <f>SUM(P185:P198)</f>
        <v>0</v>
      </c>
      <c r="Q184" s="170"/>
      <c r="R184" s="171">
        <f>SUM(R185:R198)</f>
        <v>0</v>
      </c>
      <c r="S184" s="170"/>
      <c r="T184" s="172">
        <f>SUM(T185:T198)</f>
        <v>0</v>
      </c>
      <c r="AR184" s="173" t="s">
        <v>77</v>
      </c>
      <c r="AT184" s="174" t="s">
        <v>72</v>
      </c>
      <c r="AU184" s="174" t="s">
        <v>73</v>
      </c>
      <c r="AY184" s="173" t="s">
        <v>152</v>
      </c>
      <c r="BK184" s="175">
        <f>SUM(BK185:BK198)</f>
        <v>39646.819999999992</v>
      </c>
    </row>
    <row r="185" spans="1:65" s="1" customFormat="1" ht="16.5" customHeight="1" x14ac:dyDescent="0.2">
      <c r="A185" s="34"/>
      <c r="B185" s="35"/>
      <c r="C185" s="178" t="s">
        <v>445</v>
      </c>
      <c r="D185" s="178" t="s">
        <v>154</v>
      </c>
      <c r="E185" s="179" t="s">
        <v>1034</v>
      </c>
      <c r="F185" s="180" t="s">
        <v>1035</v>
      </c>
      <c r="G185" s="181" t="s">
        <v>281</v>
      </c>
      <c r="H185" s="182">
        <v>1</v>
      </c>
      <c r="I185" s="183">
        <v>7080</v>
      </c>
      <c r="J185" s="184">
        <f>ROUND(I185*H185,2)</f>
        <v>7080</v>
      </c>
      <c r="K185" s="180" t="s">
        <v>19</v>
      </c>
      <c r="L185" s="39"/>
      <c r="M185" s="185" t="s">
        <v>19</v>
      </c>
      <c r="N185" s="186" t="s">
        <v>45</v>
      </c>
      <c r="O185" s="64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91</v>
      </c>
      <c r="AT185" s="189" t="s">
        <v>154</v>
      </c>
      <c r="AU185" s="189" t="s">
        <v>77</v>
      </c>
      <c r="AY185" s="17" t="s">
        <v>152</v>
      </c>
      <c r="BE185" s="190">
        <f>IF(N185="základní",J185,0)</f>
        <v>0</v>
      </c>
      <c r="BF185" s="190">
        <f>IF(N185="snížená",J185,0)</f>
        <v>7080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84</v>
      </c>
      <c r="BK185" s="190">
        <f>ROUND(I185*H185,2)</f>
        <v>7080</v>
      </c>
      <c r="BL185" s="17" t="s">
        <v>91</v>
      </c>
      <c r="BM185" s="189" t="s">
        <v>868</v>
      </c>
    </row>
    <row r="186" spans="1:65" s="1" customFormat="1" ht="11.25" x14ac:dyDescent="0.2">
      <c r="A186" s="34"/>
      <c r="B186" s="35"/>
      <c r="C186" s="36"/>
      <c r="D186" s="191" t="s">
        <v>160</v>
      </c>
      <c r="E186" s="36"/>
      <c r="F186" s="192" t="s">
        <v>1035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160</v>
      </c>
      <c r="AU186" s="17" t="s">
        <v>77</v>
      </c>
    </row>
    <row r="187" spans="1:65" s="1" customFormat="1" ht="16.5" customHeight="1" x14ac:dyDescent="0.2">
      <c r="A187" s="34"/>
      <c r="B187" s="35"/>
      <c r="C187" s="178" t="s">
        <v>451</v>
      </c>
      <c r="D187" s="178" t="s">
        <v>154</v>
      </c>
      <c r="E187" s="179" t="s">
        <v>919</v>
      </c>
      <c r="F187" s="180" t="s">
        <v>920</v>
      </c>
      <c r="G187" s="181" t="s">
        <v>281</v>
      </c>
      <c r="H187" s="182">
        <v>1</v>
      </c>
      <c r="I187" s="183">
        <v>637.20000000000005</v>
      </c>
      <c r="J187" s="184">
        <f>ROUND(I187*H187,2)</f>
        <v>637.20000000000005</v>
      </c>
      <c r="K187" s="180" t="s">
        <v>19</v>
      </c>
      <c r="L187" s="39"/>
      <c r="M187" s="185" t="s">
        <v>19</v>
      </c>
      <c r="N187" s="186" t="s">
        <v>45</v>
      </c>
      <c r="O187" s="64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91</v>
      </c>
      <c r="AT187" s="189" t="s">
        <v>154</v>
      </c>
      <c r="AU187" s="189" t="s">
        <v>77</v>
      </c>
      <c r="AY187" s="17" t="s">
        <v>152</v>
      </c>
      <c r="BE187" s="190">
        <f>IF(N187="základní",J187,0)</f>
        <v>0</v>
      </c>
      <c r="BF187" s="190">
        <f>IF(N187="snížená",J187,0)</f>
        <v>637.20000000000005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84</v>
      </c>
      <c r="BK187" s="190">
        <f>ROUND(I187*H187,2)</f>
        <v>637.20000000000005</v>
      </c>
      <c r="BL187" s="17" t="s">
        <v>91</v>
      </c>
      <c r="BM187" s="189" t="s">
        <v>870</v>
      </c>
    </row>
    <row r="188" spans="1:65" s="1" customFormat="1" ht="11.25" x14ac:dyDescent="0.2">
      <c r="A188" s="34"/>
      <c r="B188" s="35"/>
      <c r="C188" s="36"/>
      <c r="D188" s="191" t="s">
        <v>160</v>
      </c>
      <c r="E188" s="36"/>
      <c r="F188" s="192" t="s">
        <v>920</v>
      </c>
      <c r="G188" s="36"/>
      <c r="H188" s="36"/>
      <c r="I188" s="193"/>
      <c r="J188" s="36"/>
      <c r="K188" s="36"/>
      <c r="L188" s="39"/>
      <c r="M188" s="194"/>
      <c r="N188" s="19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160</v>
      </c>
      <c r="AU188" s="17" t="s">
        <v>77</v>
      </c>
    </row>
    <row r="189" spans="1:65" s="1" customFormat="1" ht="16.5" customHeight="1" x14ac:dyDescent="0.2">
      <c r="A189" s="34"/>
      <c r="B189" s="35"/>
      <c r="C189" s="178" t="s">
        <v>784</v>
      </c>
      <c r="D189" s="178" t="s">
        <v>154</v>
      </c>
      <c r="E189" s="179" t="s">
        <v>1036</v>
      </c>
      <c r="F189" s="180" t="s">
        <v>1037</v>
      </c>
      <c r="G189" s="181" t="s">
        <v>281</v>
      </c>
      <c r="H189" s="182">
        <v>1</v>
      </c>
      <c r="I189" s="183">
        <v>6431</v>
      </c>
      <c r="J189" s="184">
        <f>ROUND(I189*H189,2)</f>
        <v>6431</v>
      </c>
      <c r="K189" s="180" t="s">
        <v>19</v>
      </c>
      <c r="L189" s="39"/>
      <c r="M189" s="185" t="s">
        <v>19</v>
      </c>
      <c r="N189" s="186" t="s">
        <v>45</v>
      </c>
      <c r="O189" s="64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91</v>
      </c>
      <c r="AT189" s="189" t="s">
        <v>154</v>
      </c>
      <c r="AU189" s="189" t="s">
        <v>77</v>
      </c>
      <c r="AY189" s="17" t="s">
        <v>152</v>
      </c>
      <c r="BE189" s="190">
        <f>IF(N189="základní",J189,0)</f>
        <v>0</v>
      </c>
      <c r="BF189" s="190">
        <f>IF(N189="snížená",J189,0)</f>
        <v>6431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84</v>
      </c>
      <c r="BK189" s="190">
        <f>ROUND(I189*H189,2)</f>
        <v>6431</v>
      </c>
      <c r="BL189" s="17" t="s">
        <v>91</v>
      </c>
      <c r="BM189" s="189" t="s">
        <v>1040</v>
      </c>
    </row>
    <row r="190" spans="1:65" s="1" customFormat="1" ht="11.25" x14ac:dyDescent="0.2">
      <c r="A190" s="34"/>
      <c r="B190" s="35"/>
      <c r="C190" s="36"/>
      <c r="D190" s="191" t="s">
        <v>160</v>
      </c>
      <c r="E190" s="36"/>
      <c r="F190" s="192" t="s">
        <v>1037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160</v>
      </c>
      <c r="AU190" s="17" t="s">
        <v>77</v>
      </c>
    </row>
    <row r="191" spans="1:65" s="1" customFormat="1" ht="16.5" customHeight="1" x14ac:dyDescent="0.2">
      <c r="A191" s="34"/>
      <c r="B191" s="35"/>
      <c r="C191" s="178" t="s">
        <v>456</v>
      </c>
      <c r="D191" s="178" t="s">
        <v>154</v>
      </c>
      <c r="E191" s="179" t="s">
        <v>921</v>
      </c>
      <c r="F191" s="180" t="s">
        <v>922</v>
      </c>
      <c r="G191" s="181" t="s">
        <v>281</v>
      </c>
      <c r="H191" s="182">
        <v>1</v>
      </c>
      <c r="I191" s="183">
        <v>1164.6600000000001</v>
      </c>
      <c r="J191" s="184">
        <f>ROUND(I191*H191,2)</f>
        <v>1164.6600000000001</v>
      </c>
      <c r="K191" s="180" t="s">
        <v>19</v>
      </c>
      <c r="L191" s="39"/>
      <c r="M191" s="185" t="s">
        <v>19</v>
      </c>
      <c r="N191" s="186" t="s">
        <v>45</v>
      </c>
      <c r="O191" s="64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91</v>
      </c>
      <c r="AT191" s="189" t="s">
        <v>154</v>
      </c>
      <c r="AU191" s="189" t="s">
        <v>77</v>
      </c>
      <c r="AY191" s="17" t="s">
        <v>152</v>
      </c>
      <c r="BE191" s="190">
        <f>IF(N191="základní",J191,0)</f>
        <v>0</v>
      </c>
      <c r="BF191" s="190">
        <f>IF(N191="snížená",J191,0)</f>
        <v>1164.6600000000001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84</v>
      </c>
      <c r="BK191" s="190">
        <f>ROUND(I191*H191,2)</f>
        <v>1164.6600000000001</v>
      </c>
      <c r="BL191" s="17" t="s">
        <v>91</v>
      </c>
      <c r="BM191" s="189" t="s">
        <v>1041</v>
      </c>
    </row>
    <row r="192" spans="1:65" s="1" customFormat="1" ht="11.25" x14ac:dyDescent="0.2">
      <c r="A192" s="34"/>
      <c r="B192" s="35"/>
      <c r="C192" s="36"/>
      <c r="D192" s="191" t="s">
        <v>160</v>
      </c>
      <c r="E192" s="36"/>
      <c r="F192" s="192" t="s">
        <v>922</v>
      </c>
      <c r="G192" s="36"/>
      <c r="H192" s="36"/>
      <c r="I192" s="193"/>
      <c r="J192" s="36"/>
      <c r="K192" s="36"/>
      <c r="L192" s="39"/>
      <c r="M192" s="194"/>
      <c r="N192" s="195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160</v>
      </c>
      <c r="AU192" s="17" t="s">
        <v>77</v>
      </c>
    </row>
    <row r="193" spans="1:65" s="1" customFormat="1" ht="16.5" customHeight="1" x14ac:dyDescent="0.2">
      <c r="A193" s="34"/>
      <c r="B193" s="35"/>
      <c r="C193" s="178" t="s">
        <v>462</v>
      </c>
      <c r="D193" s="178" t="s">
        <v>154</v>
      </c>
      <c r="E193" s="179" t="s">
        <v>923</v>
      </c>
      <c r="F193" s="180" t="s">
        <v>924</v>
      </c>
      <c r="G193" s="181" t="s">
        <v>281</v>
      </c>
      <c r="H193" s="182">
        <v>20</v>
      </c>
      <c r="I193" s="183">
        <v>1164.6600000000001</v>
      </c>
      <c r="J193" s="184">
        <f>ROUND(I193*H193,2)</f>
        <v>23293.200000000001</v>
      </c>
      <c r="K193" s="180" t="s">
        <v>19</v>
      </c>
      <c r="L193" s="39"/>
      <c r="M193" s="185" t="s">
        <v>19</v>
      </c>
      <c r="N193" s="186" t="s">
        <v>45</v>
      </c>
      <c r="O193" s="64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91</v>
      </c>
      <c r="AT193" s="189" t="s">
        <v>154</v>
      </c>
      <c r="AU193" s="189" t="s">
        <v>77</v>
      </c>
      <c r="AY193" s="17" t="s">
        <v>152</v>
      </c>
      <c r="BE193" s="190">
        <f>IF(N193="základní",J193,0)</f>
        <v>0</v>
      </c>
      <c r="BF193" s="190">
        <f>IF(N193="snížená",J193,0)</f>
        <v>23293.200000000001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84</v>
      </c>
      <c r="BK193" s="190">
        <f>ROUND(I193*H193,2)</f>
        <v>23293.200000000001</v>
      </c>
      <c r="BL193" s="17" t="s">
        <v>91</v>
      </c>
      <c r="BM193" s="189" t="s">
        <v>1042</v>
      </c>
    </row>
    <row r="194" spans="1:65" s="1" customFormat="1" ht="11.25" x14ac:dyDescent="0.2">
      <c r="A194" s="34"/>
      <c r="B194" s="35"/>
      <c r="C194" s="36"/>
      <c r="D194" s="191" t="s">
        <v>160</v>
      </c>
      <c r="E194" s="36"/>
      <c r="F194" s="192" t="s">
        <v>924</v>
      </c>
      <c r="G194" s="36"/>
      <c r="H194" s="36"/>
      <c r="I194" s="193"/>
      <c r="J194" s="36"/>
      <c r="K194" s="36"/>
      <c r="L194" s="39"/>
      <c r="M194" s="194"/>
      <c r="N194" s="19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160</v>
      </c>
      <c r="AU194" s="17" t="s">
        <v>77</v>
      </c>
    </row>
    <row r="195" spans="1:65" s="1" customFormat="1" ht="16.5" customHeight="1" x14ac:dyDescent="0.2">
      <c r="A195" s="34"/>
      <c r="B195" s="35"/>
      <c r="C195" s="178" t="s">
        <v>468</v>
      </c>
      <c r="D195" s="178" t="s">
        <v>154</v>
      </c>
      <c r="E195" s="179" t="s">
        <v>925</v>
      </c>
      <c r="F195" s="180" t="s">
        <v>926</v>
      </c>
      <c r="G195" s="181" t="s">
        <v>281</v>
      </c>
      <c r="H195" s="182">
        <v>42</v>
      </c>
      <c r="I195" s="183">
        <v>16.52</v>
      </c>
      <c r="J195" s="184">
        <f>ROUND(I195*H195,2)</f>
        <v>693.84</v>
      </c>
      <c r="K195" s="180" t="s">
        <v>19</v>
      </c>
      <c r="L195" s="39"/>
      <c r="M195" s="185" t="s">
        <v>19</v>
      </c>
      <c r="N195" s="186" t="s">
        <v>45</v>
      </c>
      <c r="O195" s="64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91</v>
      </c>
      <c r="AT195" s="189" t="s">
        <v>154</v>
      </c>
      <c r="AU195" s="189" t="s">
        <v>77</v>
      </c>
      <c r="AY195" s="17" t="s">
        <v>152</v>
      </c>
      <c r="BE195" s="190">
        <f>IF(N195="základní",J195,0)</f>
        <v>0</v>
      </c>
      <c r="BF195" s="190">
        <f>IF(N195="snížená",J195,0)</f>
        <v>693.84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84</v>
      </c>
      <c r="BK195" s="190">
        <f>ROUND(I195*H195,2)</f>
        <v>693.84</v>
      </c>
      <c r="BL195" s="17" t="s">
        <v>91</v>
      </c>
      <c r="BM195" s="189" t="s">
        <v>1043</v>
      </c>
    </row>
    <row r="196" spans="1:65" s="1" customFormat="1" ht="11.25" x14ac:dyDescent="0.2">
      <c r="A196" s="34"/>
      <c r="B196" s="35"/>
      <c r="C196" s="36"/>
      <c r="D196" s="191" t="s">
        <v>160</v>
      </c>
      <c r="E196" s="36"/>
      <c r="F196" s="192" t="s">
        <v>926</v>
      </c>
      <c r="G196" s="36"/>
      <c r="H196" s="36"/>
      <c r="I196" s="193"/>
      <c r="J196" s="36"/>
      <c r="K196" s="36"/>
      <c r="L196" s="39"/>
      <c r="M196" s="194"/>
      <c r="N196" s="195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160</v>
      </c>
      <c r="AU196" s="17" t="s">
        <v>77</v>
      </c>
    </row>
    <row r="197" spans="1:65" s="1" customFormat="1" ht="16.5" customHeight="1" x14ac:dyDescent="0.2">
      <c r="A197" s="34"/>
      <c r="B197" s="35"/>
      <c r="C197" s="178" t="s">
        <v>278</v>
      </c>
      <c r="D197" s="178" t="s">
        <v>154</v>
      </c>
      <c r="E197" s="179" t="s">
        <v>927</v>
      </c>
      <c r="F197" s="180" t="s">
        <v>928</v>
      </c>
      <c r="G197" s="181" t="s">
        <v>281</v>
      </c>
      <c r="H197" s="182">
        <v>21</v>
      </c>
      <c r="I197" s="183">
        <v>16.52</v>
      </c>
      <c r="J197" s="184">
        <f>ROUND(I197*H197,2)</f>
        <v>346.92</v>
      </c>
      <c r="K197" s="180" t="s">
        <v>19</v>
      </c>
      <c r="L197" s="39"/>
      <c r="M197" s="185" t="s">
        <v>19</v>
      </c>
      <c r="N197" s="186" t="s">
        <v>45</v>
      </c>
      <c r="O197" s="64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91</v>
      </c>
      <c r="AT197" s="189" t="s">
        <v>154</v>
      </c>
      <c r="AU197" s="189" t="s">
        <v>77</v>
      </c>
      <c r="AY197" s="17" t="s">
        <v>152</v>
      </c>
      <c r="BE197" s="190">
        <f>IF(N197="základní",J197,0)</f>
        <v>0</v>
      </c>
      <c r="BF197" s="190">
        <f>IF(N197="snížená",J197,0)</f>
        <v>346.92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84</v>
      </c>
      <c r="BK197" s="190">
        <f>ROUND(I197*H197,2)</f>
        <v>346.92</v>
      </c>
      <c r="BL197" s="17" t="s">
        <v>91</v>
      </c>
      <c r="BM197" s="189" t="s">
        <v>1044</v>
      </c>
    </row>
    <row r="198" spans="1:65" s="1" customFormat="1" ht="11.25" x14ac:dyDescent="0.2">
      <c r="A198" s="34"/>
      <c r="B198" s="35"/>
      <c r="C198" s="36"/>
      <c r="D198" s="191" t="s">
        <v>160</v>
      </c>
      <c r="E198" s="36"/>
      <c r="F198" s="192" t="s">
        <v>928</v>
      </c>
      <c r="G198" s="36"/>
      <c r="H198" s="36"/>
      <c r="I198" s="193"/>
      <c r="J198" s="36"/>
      <c r="K198" s="36"/>
      <c r="L198" s="39"/>
      <c r="M198" s="194"/>
      <c r="N198" s="195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160</v>
      </c>
      <c r="AU198" s="17" t="s">
        <v>77</v>
      </c>
    </row>
    <row r="199" spans="1:65" s="11" customFormat="1" ht="25.9" customHeight="1" x14ac:dyDescent="0.2">
      <c r="B199" s="162"/>
      <c r="C199" s="163"/>
      <c r="D199" s="164" t="s">
        <v>72</v>
      </c>
      <c r="E199" s="165" t="s">
        <v>1045</v>
      </c>
      <c r="F199" s="165" t="s">
        <v>930</v>
      </c>
      <c r="G199" s="163"/>
      <c r="H199" s="163"/>
      <c r="I199" s="166"/>
      <c r="J199" s="167">
        <f>BK199</f>
        <v>0</v>
      </c>
      <c r="K199" s="163"/>
      <c r="L199" s="168"/>
      <c r="M199" s="169"/>
      <c r="N199" s="170"/>
      <c r="O199" s="170"/>
      <c r="P199" s="171">
        <v>0</v>
      </c>
      <c r="Q199" s="170"/>
      <c r="R199" s="171">
        <v>0</v>
      </c>
      <c r="S199" s="170"/>
      <c r="T199" s="172">
        <v>0</v>
      </c>
      <c r="AR199" s="173" t="s">
        <v>77</v>
      </c>
      <c r="AT199" s="174" t="s">
        <v>72</v>
      </c>
      <c r="AU199" s="174" t="s">
        <v>73</v>
      </c>
      <c r="AY199" s="173" t="s">
        <v>152</v>
      </c>
      <c r="BK199" s="175">
        <v>0</v>
      </c>
    </row>
    <row r="200" spans="1:65" s="11" customFormat="1" ht="25.9" customHeight="1" x14ac:dyDescent="0.2">
      <c r="B200" s="162"/>
      <c r="C200" s="163"/>
      <c r="D200" s="164" t="s">
        <v>72</v>
      </c>
      <c r="E200" s="165" t="s">
        <v>882</v>
      </c>
      <c r="F200" s="165" t="s">
        <v>883</v>
      </c>
      <c r="G200" s="163"/>
      <c r="H200" s="163"/>
      <c r="I200" s="166"/>
      <c r="J200" s="167">
        <f>BK200</f>
        <v>281068.92</v>
      </c>
      <c r="K200" s="163"/>
      <c r="L200" s="168"/>
      <c r="M200" s="169"/>
      <c r="N200" s="170"/>
      <c r="O200" s="170"/>
      <c r="P200" s="171">
        <f>SUM(P201:P238)</f>
        <v>0</v>
      </c>
      <c r="Q200" s="170"/>
      <c r="R200" s="171">
        <f>SUM(R201:R238)</f>
        <v>0</v>
      </c>
      <c r="S200" s="170"/>
      <c r="T200" s="172">
        <f>SUM(T201:T238)</f>
        <v>0</v>
      </c>
      <c r="AR200" s="173" t="s">
        <v>77</v>
      </c>
      <c r="AT200" s="174" t="s">
        <v>72</v>
      </c>
      <c r="AU200" s="174" t="s">
        <v>73</v>
      </c>
      <c r="AY200" s="173" t="s">
        <v>152</v>
      </c>
      <c r="BK200" s="175">
        <f>SUM(BK201:BK238)</f>
        <v>281068.92</v>
      </c>
    </row>
    <row r="201" spans="1:65" s="1" customFormat="1" ht="16.5" customHeight="1" x14ac:dyDescent="0.2">
      <c r="A201" s="34"/>
      <c r="B201" s="35"/>
      <c r="C201" s="178" t="s">
        <v>284</v>
      </c>
      <c r="D201" s="178" t="s">
        <v>154</v>
      </c>
      <c r="E201" s="179" t="s">
        <v>1046</v>
      </c>
      <c r="F201" s="180" t="s">
        <v>1047</v>
      </c>
      <c r="G201" s="181" t="s">
        <v>742</v>
      </c>
      <c r="H201" s="182">
        <v>320</v>
      </c>
      <c r="I201" s="183">
        <v>35.4</v>
      </c>
      <c r="J201" s="184">
        <f>ROUND(I201*H201,2)</f>
        <v>11328</v>
      </c>
      <c r="K201" s="180" t="s">
        <v>19</v>
      </c>
      <c r="L201" s="39"/>
      <c r="M201" s="185" t="s">
        <v>19</v>
      </c>
      <c r="N201" s="186" t="s">
        <v>45</v>
      </c>
      <c r="O201" s="64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91</v>
      </c>
      <c r="AT201" s="189" t="s">
        <v>154</v>
      </c>
      <c r="AU201" s="189" t="s">
        <v>77</v>
      </c>
      <c r="AY201" s="17" t="s">
        <v>152</v>
      </c>
      <c r="BE201" s="190">
        <f>IF(N201="základní",J201,0)</f>
        <v>0</v>
      </c>
      <c r="BF201" s="190">
        <f>IF(N201="snížená",J201,0)</f>
        <v>11328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84</v>
      </c>
      <c r="BK201" s="190">
        <f>ROUND(I201*H201,2)</f>
        <v>11328</v>
      </c>
      <c r="BL201" s="17" t="s">
        <v>91</v>
      </c>
      <c r="BM201" s="189" t="s">
        <v>1048</v>
      </c>
    </row>
    <row r="202" spans="1:65" s="1" customFormat="1" ht="11.25" x14ac:dyDescent="0.2">
      <c r="A202" s="34"/>
      <c r="B202" s="35"/>
      <c r="C202" s="36"/>
      <c r="D202" s="191" t="s">
        <v>160</v>
      </c>
      <c r="E202" s="36"/>
      <c r="F202" s="192" t="s">
        <v>1047</v>
      </c>
      <c r="G202" s="36"/>
      <c r="H202" s="36"/>
      <c r="I202" s="193"/>
      <c r="J202" s="36"/>
      <c r="K202" s="36"/>
      <c r="L202" s="39"/>
      <c r="M202" s="194"/>
      <c r="N202" s="195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160</v>
      </c>
      <c r="AU202" s="17" t="s">
        <v>77</v>
      </c>
    </row>
    <row r="203" spans="1:65" s="1" customFormat="1" ht="16.5" customHeight="1" x14ac:dyDescent="0.2">
      <c r="A203" s="34"/>
      <c r="B203" s="35"/>
      <c r="C203" s="178" t="s">
        <v>290</v>
      </c>
      <c r="D203" s="178" t="s">
        <v>154</v>
      </c>
      <c r="E203" s="179" t="s">
        <v>1049</v>
      </c>
      <c r="F203" s="180" t="s">
        <v>1050</v>
      </c>
      <c r="G203" s="181" t="s">
        <v>742</v>
      </c>
      <c r="H203" s="182">
        <v>450</v>
      </c>
      <c r="I203" s="183">
        <v>94.4</v>
      </c>
      <c r="J203" s="184">
        <f>ROUND(I203*H203,2)</f>
        <v>42480</v>
      </c>
      <c r="K203" s="180" t="s">
        <v>19</v>
      </c>
      <c r="L203" s="39"/>
      <c r="M203" s="185" t="s">
        <v>19</v>
      </c>
      <c r="N203" s="186" t="s">
        <v>45</v>
      </c>
      <c r="O203" s="64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91</v>
      </c>
      <c r="AT203" s="189" t="s">
        <v>154</v>
      </c>
      <c r="AU203" s="189" t="s">
        <v>77</v>
      </c>
      <c r="AY203" s="17" t="s">
        <v>152</v>
      </c>
      <c r="BE203" s="190">
        <f>IF(N203="základní",J203,0)</f>
        <v>0</v>
      </c>
      <c r="BF203" s="190">
        <f>IF(N203="snížená",J203,0)</f>
        <v>42480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84</v>
      </c>
      <c r="BK203" s="190">
        <f>ROUND(I203*H203,2)</f>
        <v>42480</v>
      </c>
      <c r="BL203" s="17" t="s">
        <v>91</v>
      </c>
      <c r="BM203" s="189" t="s">
        <v>1051</v>
      </c>
    </row>
    <row r="204" spans="1:65" s="1" customFormat="1" ht="11.25" x14ac:dyDescent="0.2">
      <c r="A204" s="34"/>
      <c r="B204" s="35"/>
      <c r="C204" s="36"/>
      <c r="D204" s="191" t="s">
        <v>160</v>
      </c>
      <c r="E204" s="36"/>
      <c r="F204" s="192" t="s">
        <v>1052</v>
      </c>
      <c r="G204" s="36"/>
      <c r="H204" s="36"/>
      <c r="I204" s="193"/>
      <c r="J204" s="36"/>
      <c r="K204" s="36"/>
      <c r="L204" s="39"/>
      <c r="M204" s="194"/>
      <c r="N204" s="19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77</v>
      </c>
    </row>
    <row r="205" spans="1:65" s="1" customFormat="1" ht="16.5" customHeight="1" x14ac:dyDescent="0.2">
      <c r="A205" s="34"/>
      <c r="B205" s="35"/>
      <c r="C205" s="178" t="s">
        <v>296</v>
      </c>
      <c r="D205" s="178" t="s">
        <v>154</v>
      </c>
      <c r="E205" s="179" t="s">
        <v>935</v>
      </c>
      <c r="F205" s="180" t="s">
        <v>936</v>
      </c>
      <c r="G205" s="181" t="s">
        <v>742</v>
      </c>
      <c r="H205" s="182">
        <v>4</v>
      </c>
      <c r="I205" s="183">
        <v>30.68</v>
      </c>
      <c r="J205" s="184">
        <f>ROUND(I205*H205,2)</f>
        <v>122.72</v>
      </c>
      <c r="K205" s="180" t="s">
        <v>19</v>
      </c>
      <c r="L205" s="39"/>
      <c r="M205" s="185" t="s">
        <v>19</v>
      </c>
      <c r="N205" s="186" t="s">
        <v>45</v>
      </c>
      <c r="O205" s="64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91</v>
      </c>
      <c r="AT205" s="189" t="s">
        <v>154</v>
      </c>
      <c r="AU205" s="189" t="s">
        <v>77</v>
      </c>
      <c r="AY205" s="17" t="s">
        <v>152</v>
      </c>
      <c r="BE205" s="190">
        <f>IF(N205="základní",J205,0)</f>
        <v>0</v>
      </c>
      <c r="BF205" s="190">
        <f>IF(N205="snížená",J205,0)</f>
        <v>122.72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84</v>
      </c>
      <c r="BK205" s="190">
        <f>ROUND(I205*H205,2)</f>
        <v>122.72</v>
      </c>
      <c r="BL205" s="17" t="s">
        <v>91</v>
      </c>
      <c r="BM205" s="189" t="s">
        <v>1053</v>
      </c>
    </row>
    <row r="206" spans="1:65" s="1" customFormat="1" ht="11.25" x14ac:dyDescent="0.2">
      <c r="A206" s="34"/>
      <c r="B206" s="35"/>
      <c r="C206" s="36"/>
      <c r="D206" s="191" t="s">
        <v>160</v>
      </c>
      <c r="E206" s="36"/>
      <c r="F206" s="192" t="s">
        <v>936</v>
      </c>
      <c r="G206" s="36"/>
      <c r="H206" s="36"/>
      <c r="I206" s="193"/>
      <c r="J206" s="36"/>
      <c r="K206" s="36"/>
      <c r="L206" s="39"/>
      <c r="M206" s="194"/>
      <c r="N206" s="195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160</v>
      </c>
      <c r="AU206" s="17" t="s">
        <v>77</v>
      </c>
    </row>
    <row r="207" spans="1:65" s="1" customFormat="1" ht="16.5" customHeight="1" x14ac:dyDescent="0.2">
      <c r="A207" s="34"/>
      <c r="B207" s="35"/>
      <c r="C207" s="178" t="s">
        <v>302</v>
      </c>
      <c r="D207" s="178" t="s">
        <v>154</v>
      </c>
      <c r="E207" s="179" t="s">
        <v>937</v>
      </c>
      <c r="F207" s="180" t="s">
        <v>938</v>
      </c>
      <c r="G207" s="181" t="s">
        <v>742</v>
      </c>
      <c r="H207" s="182">
        <v>2830</v>
      </c>
      <c r="I207" s="183">
        <v>25.96</v>
      </c>
      <c r="J207" s="184">
        <f>ROUND(I207*H207,2)</f>
        <v>73466.8</v>
      </c>
      <c r="K207" s="180" t="s">
        <v>19</v>
      </c>
      <c r="L207" s="39"/>
      <c r="M207" s="185" t="s">
        <v>19</v>
      </c>
      <c r="N207" s="186" t="s">
        <v>45</v>
      </c>
      <c r="O207" s="64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91</v>
      </c>
      <c r="AT207" s="189" t="s">
        <v>154</v>
      </c>
      <c r="AU207" s="189" t="s">
        <v>77</v>
      </c>
      <c r="AY207" s="17" t="s">
        <v>152</v>
      </c>
      <c r="BE207" s="190">
        <f>IF(N207="základní",J207,0)</f>
        <v>0</v>
      </c>
      <c r="BF207" s="190">
        <f>IF(N207="snížená",J207,0)</f>
        <v>73466.8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84</v>
      </c>
      <c r="BK207" s="190">
        <f>ROUND(I207*H207,2)</f>
        <v>73466.8</v>
      </c>
      <c r="BL207" s="17" t="s">
        <v>91</v>
      </c>
      <c r="BM207" s="189" t="s">
        <v>1054</v>
      </c>
    </row>
    <row r="208" spans="1:65" s="1" customFormat="1" ht="11.25" x14ac:dyDescent="0.2">
      <c r="A208" s="34"/>
      <c r="B208" s="35"/>
      <c r="C208" s="36"/>
      <c r="D208" s="191" t="s">
        <v>160</v>
      </c>
      <c r="E208" s="36"/>
      <c r="F208" s="192" t="s">
        <v>938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160</v>
      </c>
      <c r="AU208" s="17" t="s">
        <v>77</v>
      </c>
    </row>
    <row r="209" spans="1:65" s="1" customFormat="1" ht="16.5" customHeight="1" x14ac:dyDescent="0.2">
      <c r="A209" s="34"/>
      <c r="B209" s="35"/>
      <c r="C209" s="178" t="s">
        <v>308</v>
      </c>
      <c r="D209" s="178" t="s">
        <v>154</v>
      </c>
      <c r="E209" s="179" t="s">
        <v>939</v>
      </c>
      <c r="F209" s="180" t="s">
        <v>940</v>
      </c>
      <c r="G209" s="181" t="s">
        <v>742</v>
      </c>
      <c r="H209" s="182">
        <v>980</v>
      </c>
      <c r="I209" s="183">
        <v>25.96</v>
      </c>
      <c r="J209" s="184">
        <f>ROUND(I209*H209,2)</f>
        <v>25440.799999999999</v>
      </c>
      <c r="K209" s="180" t="s">
        <v>19</v>
      </c>
      <c r="L209" s="39"/>
      <c r="M209" s="185" t="s">
        <v>19</v>
      </c>
      <c r="N209" s="186" t="s">
        <v>45</v>
      </c>
      <c r="O209" s="64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91</v>
      </c>
      <c r="AT209" s="189" t="s">
        <v>154</v>
      </c>
      <c r="AU209" s="189" t="s">
        <v>77</v>
      </c>
      <c r="AY209" s="17" t="s">
        <v>152</v>
      </c>
      <c r="BE209" s="190">
        <f>IF(N209="základní",J209,0)</f>
        <v>0</v>
      </c>
      <c r="BF209" s="190">
        <f>IF(N209="snížená",J209,0)</f>
        <v>25440.799999999999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84</v>
      </c>
      <c r="BK209" s="190">
        <f>ROUND(I209*H209,2)</f>
        <v>25440.799999999999</v>
      </c>
      <c r="BL209" s="17" t="s">
        <v>91</v>
      </c>
      <c r="BM209" s="189" t="s">
        <v>1055</v>
      </c>
    </row>
    <row r="210" spans="1:65" s="1" customFormat="1" ht="11.25" x14ac:dyDescent="0.2">
      <c r="A210" s="34"/>
      <c r="B210" s="35"/>
      <c r="C210" s="36"/>
      <c r="D210" s="191" t="s">
        <v>160</v>
      </c>
      <c r="E210" s="36"/>
      <c r="F210" s="192" t="s">
        <v>940</v>
      </c>
      <c r="G210" s="36"/>
      <c r="H210" s="36"/>
      <c r="I210" s="193"/>
      <c r="J210" s="36"/>
      <c r="K210" s="36"/>
      <c r="L210" s="39"/>
      <c r="M210" s="194"/>
      <c r="N210" s="195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160</v>
      </c>
      <c r="AU210" s="17" t="s">
        <v>77</v>
      </c>
    </row>
    <row r="211" spans="1:65" s="1" customFormat="1" ht="16.5" customHeight="1" x14ac:dyDescent="0.2">
      <c r="A211" s="34"/>
      <c r="B211" s="35"/>
      <c r="C211" s="178" t="s">
        <v>314</v>
      </c>
      <c r="D211" s="178" t="s">
        <v>154</v>
      </c>
      <c r="E211" s="179" t="s">
        <v>941</v>
      </c>
      <c r="F211" s="180" t="s">
        <v>942</v>
      </c>
      <c r="G211" s="181" t="s">
        <v>742</v>
      </c>
      <c r="H211" s="182">
        <v>240</v>
      </c>
      <c r="I211" s="183">
        <v>23.6</v>
      </c>
      <c r="J211" s="184">
        <f>ROUND(I211*H211,2)</f>
        <v>5664</v>
      </c>
      <c r="K211" s="180" t="s">
        <v>19</v>
      </c>
      <c r="L211" s="39"/>
      <c r="M211" s="185" t="s">
        <v>19</v>
      </c>
      <c r="N211" s="186" t="s">
        <v>45</v>
      </c>
      <c r="O211" s="64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91</v>
      </c>
      <c r="AT211" s="189" t="s">
        <v>154</v>
      </c>
      <c r="AU211" s="189" t="s">
        <v>77</v>
      </c>
      <c r="AY211" s="17" t="s">
        <v>152</v>
      </c>
      <c r="BE211" s="190">
        <f>IF(N211="základní",J211,0)</f>
        <v>0</v>
      </c>
      <c r="BF211" s="190">
        <f>IF(N211="snížená",J211,0)</f>
        <v>5664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84</v>
      </c>
      <c r="BK211" s="190">
        <f>ROUND(I211*H211,2)</f>
        <v>5664</v>
      </c>
      <c r="BL211" s="17" t="s">
        <v>91</v>
      </c>
      <c r="BM211" s="189" t="s">
        <v>1056</v>
      </c>
    </row>
    <row r="212" spans="1:65" s="1" customFormat="1" ht="11.25" x14ac:dyDescent="0.2">
      <c r="A212" s="34"/>
      <c r="B212" s="35"/>
      <c r="C212" s="36"/>
      <c r="D212" s="191" t="s">
        <v>160</v>
      </c>
      <c r="E212" s="36"/>
      <c r="F212" s="192" t="s">
        <v>942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160</v>
      </c>
      <c r="AU212" s="17" t="s">
        <v>77</v>
      </c>
    </row>
    <row r="213" spans="1:65" s="1" customFormat="1" ht="16.5" customHeight="1" x14ac:dyDescent="0.2">
      <c r="A213" s="34"/>
      <c r="B213" s="35"/>
      <c r="C213" s="178" t="s">
        <v>322</v>
      </c>
      <c r="D213" s="178" t="s">
        <v>154</v>
      </c>
      <c r="E213" s="179" t="s">
        <v>943</v>
      </c>
      <c r="F213" s="180" t="s">
        <v>944</v>
      </c>
      <c r="G213" s="181" t="s">
        <v>281</v>
      </c>
      <c r="H213" s="182">
        <v>356</v>
      </c>
      <c r="I213" s="183">
        <v>23.6</v>
      </c>
      <c r="J213" s="184">
        <f>ROUND(I213*H213,2)</f>
        <v>8401.6</v>
      </c>
      <c r="K213" s="180" t="s">
        <v>19</v>
      </c>
      <c r="L213" s="39"/>
      <c r="M213" s="185" t="s">
        <v>19</v>
      </c>
      <c r="N213" s="186" t="s">
        <v>45</v>
      </c>
      <c r="O213" s="64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91</v>
      </c>
      <c r="AT213" s="189" t="s">
        <v>154</v>
      </c>
      <c r="AU213" s="189" t="s">
        <v>77</v>
      </c>
      <c r="AY213" s="17" t="s">
        <v>152</v>
      </c>
      <c r="BE213" s="190">
        <f>IF(N213="základní",J213,0)</f>
        <v>0</v>
      </c>
      <c r="BF213" s="190">
        <f>IF(N213="snížená",J213,0)</f>
        <v>8401.6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84</v>
      </c>
      <c r="BK213" s="190">
        <f>ROUND(I213*H213,2)</f>
        <v>8401.6</v>
      </c>
      <c r="BL213" s="17" t="s">
        <v>91</v>
      </c>
      <c r="BM213" s="189" t="s">
        <v>1057</v>
      </c>
    </row>
    <row r="214" spans="1:65" s="1" customFormat="1" ht="11.25" x14ac:dyDescent="0.2">
      <c r="A214" s="34"/>
      <c r="B214" s="35"/>
      <c r="C214" s="36"/>
      <c r="D214" s="191" t="s">
        <v>160</v>
      </c>
      <c r="E214" s="36"/>
      <c r="F214" s="192" t="s">
        <v>944</v>
      </c>
      <c r="G214" s="36"/>
      <c r="H214" s="36"/>
      <c r="I214" s="193"/>
      <c r="J214" s="36"/>
      <c r="K214" s="36"/>
      <c r="L214" s="39"/>
      <c r="M214" s="194"/>
      <c r="N214" s="19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160</v>
      </c>
      <c r="AU214" s="17" t="s">
        <v>77</v>
      </c>
    </row>
    <row r="215" spans="1:65" s="1" customFormat="1" ht="16.5" customHeight="1" x14ac:dyDescent="0.2">
      <c r="A215" s="34"/>
      <c r="B215" s="35"/>
      <c r="C215" s="178" t="s">
        <v>330</v>
      </c>
      <c r="D215" s="178" t="s">
        <v>154</v>
      </c>
      <c r="E215" s="179" t="s">
        <v>945</v>
      </c>
      <c r="F215" s="180" t="s">
        <v>946</v>
      </c>
      <c r="G215" s="181" t="s">
        <v>281</v>
      </c>
      <c r="H215" s="182">
        <v>94</v>
      </c>
      <c r="I215" s="183">
        <v>47.2</v>
      </c>
      <c r="J215" s="184">
        <f>ROUND(I215*H215,2)</f>
        <v>4436.8</v>
      </c>
      <c r="K215" s="180" t="s">
        <v>19</v>
      </c>
      <c r="L215" s="39"/>
      <c r="M215" s="185" t="s">
        <v>19</v>
      </c>
      <c r="N215" s="186" t="s">
        <v>45</v>
      </c>
      <c r="O215" s="64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91</v>
      </c>
      <c r="AT215" s="189" t="s">
        <v>154</v>
      </c>
      <c r="AU215" s="189" t="s">
        <v>77</v>
      </c>
      <c r="AY215" s="17" t="s">
        <v>152</v>
      </c>
      <c r="BE215" s="190">
        <f>IF(N215="základní",J215,0)</f>
        <v>0</v>
      </c>
      <c r="BF215" s="190">
        <f>IF(N215="snížená",J215,0)</f>
        <v>4436.8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84</v>
      </c>
      <c r="BK215" s="190">
        <f>ROUND(I215*H215,2)</f>
        <v>4436.8</v>
      </c>
      <c r="BL215" s="17" t="s">
        <v>91</v>
      </c>
      <c r="BM215" s="189" t="s">
        <v>1058</v>
      </c>
    </row>
    <row r="216" spans="1:65" s="1" customFormat="1" ht="11.25" x14ac:dyDescent="0.2">
      <c r="A216" s="34"/>
      <c r="B216" s="35"/>
      <c r="C216" s="36"/>
      <c r="D216" s="191" t="s">
        <v>160</v>
      </c>
      <c r="E216" s="36"/>
      <c r="F216" s="192" t="s">
        <v>946</v>
      </c>
      <c r="G216" s="36"/>
      <c r="H216" s="36"/>
      <c r="I216" s="193"/>
      <c r="J216" s="36"/>
      <c r="K216" s="36"/>
      <c r="L216" s="39"/>
      <c r="M216" s="194"/>
      <c r="N216" s="195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160</v>
      </c>
      <c r="AU216" s="17" t="s">
        <v>77</v>
      </c>
    </row>
    <row r="217" spans="1:65" s="1" customFormat="1" ht="16.5" customHeight="1" x14ac:dyDescent="0.2">
      <c r="A217" s="34"/>
      <c r="B217" s="35"/>
      <c r="C217" s="178" t="s">
        <v>339</v>
      </c>
      <c r="D217" s="178" t="s">
        <v>154</v>
      </c>
      <c r="E217" s="179" t="s">
        <v>947</v>
      </c>
      <c r="F217" s="180" t="s">
        <v>948</v>
      </c>
      <c r="G217" s="181" t="s">
        <v>281</v>
      </c>
      <c r="H217" s="182">
        <v>68</v>
      </c>
      <c r="I217" s="183">
        <v>76.7</v>
      </c>
      <c r="J217" s="184">
        <f>ROUND(I217*H217,2)</f>
        <v>5215.6000000000004</v>
      </c>
      <c r="K217" s="180" t="s">
        <v>19</v>
      </c>
      <c r="L217" s="39"/>
      <c r="M217" s="185" t="s">
        <v>19</v>
      </c>
      <c r="N217" s="186" t="s">
        <v>45</v>
      </c>
      <c r="O217" s="64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91</v>
      </c>
      <c r="AT217" s="189" t="s">
        <v>154</v>
      </c>
      <c r="AU217" s="189" t="s">
        <v>77</v>
      </c>
      <c r="AY217" s="17" t="s">
        <v>152</v>
      </c>
      <c r="BE217" s="190">
        <f>IF(N217="základní",J217,0)</f>
        <v>0</v>
      </c>
      <c r="BF217" s="190">
        <f>IF(N217="snížená",J217,0)</f>
        <v>5215.6000000000004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84</v>
      </c>
      <c r="BK217" s="190">
        <f>ROUND(I217*H217,2)</f>
        <v>5215.6000000000004</v>
      </c>
      <c r="BL217" s="17" t="s">
        <v>91</v>
      </c>
      <c r="BM217" s="189" t="s">
        <v>1059</v>
      </c>
    </row>
    <row r="218" spans="1:65" s="1" customFormat="1" ht="11.25" x14ac:dyDescent="0.2">
      <c r="A218" s="34"/>
      <c r="B218" s="35"/>
      <c r="C218" s="36"/>
      <c r="D218" s="191" t="s">
        <v>160</v>
      </c>
      <c r="E218" s="36"/>
      <c r="F218" s="192" t="s">
        <v>948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160</v>
      </c>
      <c r="AU218" s="17" t="s">
        <v>77</v>
      </c>
    </row>
    <row r="219" spans="1:65" s="1" customFormat="1" ht="16.5" customHeight="1" x14ac:dyDescent="0.2">
      <c r="A219" s="34"/>
      <c r="B219" s="35"/>
      <c r="C219" s="178" t="s">
        <v>348</v>
      </c>
      <c r="D219" s="178" t="s">
        <v>154</v>
      </c>
      <c r="E219" s="179" t="s">
        <v>1060</v>
      </c>
      <c r="F219" s="180" t="s">
        <v>1061</v>
      </c>
      <c r="G219" s="181" t="s">
        <v>281</v>
      </c>
      <c r="H219" s="182">
        <v>3</v>
      </c>
      <c r="I219" s="183">
        <v>94.4</v>
      </c>
      <c r="J219" s="184">
        <f>ROUND(I219*H219,2)</f>
        <v>283.2</v>
      </c>
      <c r="K219" s="180" t="s">
        <v>19</v>
      </c>
      <c r="L219" s="39"/>
      <c r="M219" s="185" t="s">
        <v>19</v>
      </c>
      <c r="N219" s="186" t="s">
        <v>45</v>
      </c>
      <c r="O219" s="64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91</v>
      </c>
      <c r="AT219" s="189" t="s">
        <v>154</v>
      </c>
      <c r="AU219" s="189" t="s">
        <v>77</v>
      </c>
      <c r="AY219" s="17" t="s">
        <v>152</v>
      </c>
      <c r="BE219" s="190">
        <f>IF(N219="základní",J219,0)</f>
        <v>0</v>
      </c>
      <c r="BF219" s="190">
        <f>IF(N219="snížená",J219,0)</f>
        <v>283.2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84</v>
      </c>
      <c r="BK219" s="190">
        <f>ROUND(I219*H219,2)</f>
        <v>283.2</v>
      </c>
      <c r="BL219" s="17" t="s">
        <v>91</v>
      </c>
      <c r="BM219" s="189" t="s">
        <v>1062</v>
      </c>
    </row>
    <row r="220" spans="1:65" s="1" customFormat="1" ht="11.25" x14ac:dyDescent="0.2">
      <c r="A220" s="34"/>
      <c r="B220" s="35"/>
      <c r="C220" s="36"/>
      <c r="D220" s="191" t="s">
        <v>160</v>
      </c>
      <c r="E220" s="36"/>
      <c r="F220" s="192" t="s">
        <v>1061</v>
      </c>
      <c r="G220" s="36"/>
      <c r="H220" s="36"/>
      <c r="I220" s="193"/>
      <c r="J220" s="36"/>
      <c r="K220" s="36"/>
      <c r="L220" s="39"/>
      <c r="M220" s="194"/>
      <c r="N220" s="195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160</v>
      </c>
      <c r="AU220" s="17" t="s">
        <v>77</v>
      </c>
    </row>
    <row r="221" spans="1:65" s="1" customFormat="1" ht="16.5" customHeight="1" x14ac:dyDescent="0.2">
      <c r="A221" s="34"/>
      <c r="B221" s="35"/>
      <c r="C221" s="178" t="s">
        <v>520</v>
      </c>
      <c r="D221" s="178" t="s">
        <v>154</v>
      </c>
      <c r="E221" s="179" t="s">
        <v>949</v>
      </c>
      <c r="F221" s="180" t="s">
        <v>950</v>
      </c>
      <c r="G221" s="181" t="s">
        <v>281</v>
      </c>
      <c r="H221" s="182">
        <v>288</v>
      </c>
      <c r="I221" s="183">
        <v>76.7</v>
      </c>
      <c r="J221" s="184">
        <f>ROUND(I221*H221,2)</f>
        <v>22089.599999999999</v>
      </c>
      <c r="K221" s="180" t="s">
        <v>19</v>
      </c>
      <c r="L221" s="39"/>
      <c r="M221" s="185" t="s">
        <v>19</v>
      </c>
      <c r="N221" s="186" t="s">
        <v>45</v>
      </c>
      <c r="O221" s="64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91</v>
      </c>
      <c r="AT221" s="189" t="s">
        <v>154</v>
      </c>
      <c r="AU221" s="189" t="s">
        <v>77</v>
      </c>
      <c r="AY221" s="17" t="s">
        <v>152</v>
      </c>
      <c r="BE221" s="190">
        <f>IF(N221="základní",J221,0)</f>
        <v>0</v>
      </c>
      <c r="BF221" s="190">
        <f>IF(N221="snížená",J221,0)</f>
        <v>22089.599999999999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7" t="s">
        <v>84</v>
      </c>
      <c r="BK221" s="190">
        <f>ROUND(I221*H221,2)</f>
        <v>22089.599999999999</v>
      </c>
      <c r="BL221" s="17" t="s">
        <v>91</v>
      </c>
      <c r="BM221" s="189" t="s">
        <v>1063</v>
      </c>
    </row>
    <row r="222" spans="1:65" s="1" customFormat="1" ht="11.25" x14ac:dyDescent="0.2">
      <c r="A222" s="34"/>
      <c r="B222" s="35"/>
      <c r="C222" s="36"/>
      <c r="D222" s="191" t="s">
        <v>160</v>
      </c>
      <c r="E222" s="36"/>
      <c r="F222" s="192" t="s">
        <v>950</v>
      </c>
      <c r="G222" s="36"/>
      <c r="H222" s="36"/>
      <c r="I222" s="193"/>
      <c r="J222" s="36"/>
      <c r="K222" s="36"/>
      <c r="L222" s="39"/>
      <c r="M222" s="194"/>
      <c r="N222" s="195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160</v>
      </c>
      <c r="AU222" s="17" t="s">
        <v>77</v>
      </c>
    </row>
    <row r="223" spans="1:65" s="1" customFormat="1" ht="16.5" customHeight="1" x14ac:dyDescent="0.2">
      <c r="A223" s="34"/>
      <c r="B223" s="35"/>
      <c r="C223" s="178" t="s">
        <v>522</v>
      </c>
      <c r="D223" s="178" t="s">
        <v>154</v>
      </c>
      <c r="E223" s="179" t="s">
        <v>951</v>
      </c>
      <c r="F223" s="180" t="s">
        <v>952</v>
      </c>
      <c r="G223" s="181" t="s">
        <v>281</v>
      </c>
      <c r="H223" s="182">
        <v>104</v>
      </c>
      <c r="I223" s="183">
        <v>295</v>
      </c>
      <c r="J223" s="184">
        <f>ROUND(I223*H223,2)</f>
        <v>30680</v>
      </c>
      <c r="K223" s="180" t="s">
        <v>19</v>
      </c>
      <c r="L223" s="39"/>
      <c r="M223" s="185" t="s">
        <v>19</v>
      </c>
      <c r="N223" s="186" t="s">
        <v>45</v>
      </c>
      <c r="O223" s="64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91</v>
      </c>
      <c r="AT223" s="189" t="s">
        <v>154</v>
      </c>
      <c r="AU223" s="189" t="s">
        <v>77</v>
      </c>
      <c r="AY223" s="17" t="s">
        <v>152</v>
      </c>
      <c r="BE223" s="190">
        <f>IF(N223="základní",J223,0)</f>
        <v>0</v>
      </c>
      <c r="BF223" s="190">
        <f>IF(N223="snížená",J223,0)</f>
        <v>30680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7" t="s">
        <v>84</v>
      </c>
      <c r="BK223" s="190">
        <f>ROUND(I223*H223,2)</f>
        <v>30680</v>
      </c>
      <c r="BL223" s="17" t="s">
        <v>91</v>
      </c>
      <c r="BM223" s="189" t="s">
        <v>1064</v>
      </c>
    </row>
    <row r="224" spans="1:65" s="1" customFormat="1" ht="11.25" x14ac:dyDescent="0.2">
      <c r="A224" s="34"/>
      <c r="B224" s="35"/>
      <c r="C224" s="36"/>
      <c r="D224" s="191" t="s">
        <v>160</v>
      </c>
      <c r="E224" s="36"/>
      <c r="F224" s="192" t="s">
        <v>952</v>
      </c>
      <c r="G224" s="36"/>
      <c r="H224" s="36"/>
      <c r="I224" s="193"/>
      <c r="J224" s="36"/>
      <c r="K224" s="36"/>
      <c r="L224" s="39"/>
      <c r="M224" s="194"/>
      <c r="N224" s="195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160</v>
      </c>
      <c r="AU224" s="17" t="s">
        <v>77</v>
      </c>
    </row>
    <row r="225" spans="1:65" s="1" customFormat="1" ht="16.5" customHeight="1" x14ac:dyDescent="0.2">
      <c r="A225" s="34"/>
      <c r="B225" s="35"/>
      <c r="C225" s="178" t="s">
        <v>524</v>
      </c>
      <c r="D225" s="178" t="s">
        <v>154</v>
      </c>
      <c r="E225" s="179" t="s">
        <v>953</v>
      </c>
      <c r="F225" s="180" t="s">
        <v>954</v>
      </c>
      <c r="G225" s="181" t="s">
        <v>281</v>
      </c>
      <c r="H225" s="182">
        <v>45</v>
      </c>
      <c r="I225" s="183">
        <v>295</v>
      </c>
      <c r="J225" s="184">
        <f>ROUND(I225*H225,2)</f>
        <v>13275</v>
      </c>
      <c r="K225" s="180" t="s">
        <v>19</v>
      </c>
      <c r="L225" s="39"/>
      <c r="M225" s="185" t="s">
        <v>19</v>
      </c>
      <c r="N225" s="186" t="s">
        <v>45</v>
      </c>
      <c r="O225" s="64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91</v>
      </c>
      <c r="AT225" s="189" t="s">
        <v>154</v>
      </c>
      <c r="AU225" s="189" t="s">
        <v>77</v>
      </c>
      <c r="AY225" s="17" t="s">
        <v>152</v>
      </c>
      <c r="BE225" s="190">
        <f>IF(N225="základní",J225,0)</f>
        <v>0</v>
      </c>
      <c r="BF225" s="190">
        <f>IF(N225="snížená",J225,0)</f>
        <v>13275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84</v>
      </c>
      <c r="BK225" s="190">
        <f>ROUND(I225*H225,2)</f>
        <v>13275</v>
      </c>
      <c r="BL225" s="17" t="s">
        <v>91</v>
      </c>
      <c r="BM225" s="189" t="s">
        <v>1065</v>
      </c>
    </row>
    <row r="226" spans="1:65" s="1" customFormat="1" ht="11.25" x14ac:dyDescent="0.2">
      <c r="A226" s="34"/>
      <c r="B226" s="35"/>
      <c r="C226" s="36"/>
      <c r="D226" s="191" t="s">
        <v>160</v>
      </c>
      <c r="E226" s="36"/>
      <c r="F226" s="192" t="s">
        <v>954</v>
      </c>
      <c r="G226" s="36"/>
      <c r="H226" s="36"/>
      <c r="I226" s="193"/>
      <c r="J226" s="36"/>
      <c r="K226" s="36"/>
      <c r="L226" s="39"/>
      <c r="M226" s="194"/>
      <c r="N226" s="195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160</v>
      </c>
      <c r="AU226" s="17" t="s">
        <v>77</v>
      </c>
    </row>
    <row r="227" spans="1:65" s="1" customFormat="1" ht="16.5" customHeight="1" x14ac:dyDescent="0.2">
      <c r="A227" s="34"/>
      <c r="B227" s="35"/>
      <c r="C227" s="178" t="s">
        <v>1066</v>
      </c>
      <c r="D227" s="178" t="s">
        <v>154</v>
      </c>
      <c r="E227" s="179" t="s">
        <v>1133</v>
      </c>
      <c r="F227" s="180" t="s">
        <v>932</v>
      </c>
      <c r="G227" s="181" t="s">
        <v>742</v>
      </c>
      <c r="H227" s="182">
        <v>220</v>
      </c>
      <c r="I227" s="183">
        <v>35.4</v>
      </c>
      <c r="J227" s="184">
        <f>ROUND(I227*H227,2)</f>
        <v>7788</v>
      </c>
      <c r="K227" s="180" t="s">
        <v>19</v>
      </c>
      <c r="L227" s="39"/>
      <c r="M227" s="185" t="s">
        <v>19</v>
      </c>
      <c r="N227" s="186" t="s">
        <v>45</v>
      </c>
      <c r="O227" s="64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91</v>
      </c>
      <c r="AT227" s="189" t="s">
        <v>154</v>
      </c>
      <c r="AU227" s="189" t="s">
        <v>77</v>
      </c>
      <c r="AY227" s="17" t="s">
        <v>152</v>
      </c>
      <c r="BE227" s="190">
        <f>IF(N227="základní",J227,0)</f>
        <v>0</v>
      </c>
      <c r="BF227" s="190">
        <f>IF(N227="snížená",J227,0)</f>
        <v>7788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7" t="s">
        <v>84</v>
      </c>
      <c r="BK227" s="190">
        <f>ROUND(I227*H227,2)</f>
        <v>7788</v>
      </c>
      <c r="BL227" s="17" t="s">
        <v>91</v>
      </c>
      <c r="BM227" s="189" t="s">
        <v>1159</v>
      </c>
    </row>
    <row r="228" spans="1:65" s="1" customFormat="1" ht="11.25" x14ac:dyDescent="0.2">
      <c r="A228" s="34"/>
      <c r="B228" s="35"/>
      <c r="C228" s="36"/>
      <c r="D228" s="191" t="s">
        <v>160</v>
      </c>
      <c r="E228" s="36"/>
      <c r="F228" s="192" t="s">
        <v>932</v>
      </c>
      <c r="G228" s="36"/>
      <c r="H228" s="36"/>
      <c r="I228" s="193"/>
      <c r="J228" s="36"/>
      <c r="K228" s="36"/>
      <c r="L228" s="39"/>
      <c r="M228" s="194"/>
      <c r="N228" s="195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160</v>
      </c>
      <c r="AU228" s="17" t="s">
        <v>77</v>
      </c>
    </row>
    <row r="229" spans="1:65" s="1" customFormat="1" ht="16.5" customHeight="1" x14ac:dyDescent="0.2">
      <c r="A229" s="34"/>
      <c r="B229" s="35"/>
      <c r="C229" s="178" t="s">
        <v>852</v>
      </c>
      <c r="D229" s="178" t="s">
        <v>154</v>
      </c>
      <c r="E229" s="179" t="s">
        <v>1135</v>
      </c>
      <c r="F229" s="180" t="s">
        <v>1070</v>
      </c>
      <c r="G229" s="181" t="s">
        <v>742</v>
      </c>
      <c r="H229" s="182">
        <v>1000</v>
      </c>
      <c r="I229" s="183">
        <v>21.24</v>
      </c>
      <c r="J229" s="184">
        <f>ROUND(I229*H229,2)</f>
        <v>21240</v>
      </c>
      <c r="K229" s="180" t="s">
        <v>19</v>
      </c>
      <c r="L229" s="39"/>
      <c r="M229" s="185" t="s">
        <v>19</v>
      </c>
      <c r="N229" s="186" t="s">
        <v>45</v>
      </c>
      <c r="O229" s="64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91</v>
      </c>
      <c r="AT229" s="189" t="s">
        <v>154</v>
      </c>
      <c r="AU229" s="189" t="s">
        <v>77</v>
      </c>
      <c r="AY229" s="17" t="s">
        <v>152</v>
      </c>
      <c r="BE229" s="190">
        <f>IF(N229="základní",J229,0)</f>
        <v>0</v>
      </c>
      <c r="BF229" s="190">
        <f>IF(N229="snížená",J229,0)</f>
        <v>21240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7" t="s">
        <v>84</v>
      </c>
      <c r="BK229" s="190">
        <f>ROUND(I229*H229,2)</f>
        <v>21240</v>
      </c>
      <c r="BL229" s="17" t="s">
        <v>91</v>
      </c>
      <c r="BM229" s="189" t="s">
        <v>1160</v>
      </c>
    </row>
    <row r="230" spans="1:65" s="1" customFormat="1" ht="11.25" x14ac:dyDescent="0.2">
      <c r="A230" s="34"/>
      <c r="B230" s="35"/>
      <c r="C230" s="36"/>
      <c r="D230" s="191" t="s">
        <v>160</v>
      </c>
      <c r="E230" s="36"/>
      <c r="F230" s="192" t="s">
        <v>1070</v>
      </c>
      <c r="G230" s="36"/>
      <c r="H230" s="36"/>
      <c r="I230" s="193"/>
      <c r="J230" s="36"/>
      <c r="K230" s="36"/>
      <c r="L230" s="39"/>
      <c r="M230" s="194"/>
      <c r="N230" s="195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160</v>
      </c>
      <c r="AU230" s="17" t="s">
        <v>77</v>
      </c>
    </row>
    <row r="231" spans="1:65" s="1" customFormat="1" ht="16.5" customHeight="1" x14ac:dyDescent="0.2">
      <c r="A231" s="34"/>
      <c r="B231" s="35"/>
      <c r="C231" s="178" t="s">
        <v>1072</v>
      </c>
      <c r="D231" s="178" t="s">
        <v>154</v>
      </c>
      <c r="E231" s="179" t="s">
        <v>1137</v>
      </c>
      <c r="F231" s="180" t="s">
        <v>944</v>
      </c>
      <c r="G231" s="181" t="s">
        <v>281</v>
      </c>
      <c r="H231" s="182">
        <v>20</v>
      </c>
      <c r="I231" s="183">
        <v>23.6</v>
      </c>
      <c r="J231" s="184">
        <f>ROUND(I231*H231,2)</f>
        <v>472</v>
      </c>
      <c r="K231" s="180" t="s">
        <v>19</v>
      </c>
      <c r="L231" s="39"/>
      <c r="M231" s="185" t="s">
        <v>19</v>
      </c>
      <c r="N231" s="186" t="s">
        <v>45</v>
      </c>
      <c r="O231" s="64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91</v>
      </c>
      <c r="AT231" s="189" t="s">
        <v>154</v>
      </c>
      <c r="AU231" s="189" t="s">
        <v>77</v>
      </c>
      <c r="AY231" s="17" t="s">
        <v>152</v>
      </c>
      <c r="BE231" s="190">
        <f>IF(N231="základní",J231,0)</f>
        <v>0</v>
      </c>
      <c r="BF231" s="190">
        <f>IF(N231="snížená",J231,0)</f>
        <v>472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7" t="s">
        <v>84</v>
      </c>
      <c r="BK231" s="190">
        <f>ROUND(I231*H231,2)</f>
        <v>472</v>
      </c>
      <c r="BL231" s="17" t="s">
        <v>91</v>
      </c>
      <c r="BM231" s="189" t="s">
        <v>1161</v>
      </c>
    </row>
    <row r="232" spans="1:65" s="1" customFormat="1" ht="11.25" x14ac:dyDescent="0.2">
      <c r="A232" s="34"/>
      <c r="B232" s="35"/>
      <c r="C232" s="36"/>
      <c r="D232" s="191" t="s">
        <v>160</v>
      </c>
      <c r="E232" s="36"/>
      <c r="F232" s="192" t="s">
        <v>944</v>
      </c>
      <c r="G232" s="36"/>
      <c r="H232" s="36"/>
      <c r="I232" s="193"/>
      <c r="J232" s="36"/>
      <c r="K232" s="36"/>
      <c r="L232" s="39"/>
      <c r="M232" s="194"/>
      <c r="N232" s="195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160</v>
      </c>
      <c r="AU232" s="17" t="s">
        <v>77</v>
      </c>
    </row>
    <row r="233" spans="1:65" s="1" customFormat="1" ht="16.5" customHeight="1" x14ac:dyDescent="0.2">
      <c r="A233" s="34"/>
      <c r="B233" s="35"/>
      <c r="C233" s="178" t="s">
        <v>856</v>
      </c>
      <c r="D233" s="178" t="s">
        <v>154</v>
      </c>
      <c r="E233" s="179" t="s">
        <v>1139</v>
      </c>
      <c r="F233" s="180" t="s">
        <v>1076</v>
      </c>
      <c r="G233" s="181" t="s">
        <v>281</v>
      </c>
      <c r="H233" s="182">
        <v>20</v>
      </c>
      <c r="I233" s="183">
        <v>118</v>
      </c>
      <c r="J233" s="184">
        <f>ROUND(I233*H233,2)</f>
        <v>2360</v>
      </c>
      <c r="K233" s="180" t="s">
        <v>19</v>
      </c>
      <c r="L233" s="39"/>
      <c r="M233" s="185" t="s">
        <v>19</v>
      </c>
      <c r="N233" s="186" t="s">
        <v>45</v>
      </c>
      <c r="O233" s="64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91</v>
      </c>
      <c r="AT233" s="189" t="s">
        <v>154</v>
      </c>
      <c r="AU233" s="189" t="s">
        <v>77</v>
      </c>
      <c r="AY233" s="17" t="s">
        <v>152</v>
      </c>
      <c r="BE233" s="190">
        <f>IF(N233="základní",J233,0)</f>
        <v>0</v>
      </c>
      <c r="BF233" s="190">
        <f>IF(N233="snížená",J233,0)</f>
        <v>2360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7" t="s">
        <v>84</v>
      </c>
      <c r="BK233" s="190">
        <f>ROUND(I233*H233,2)</f>
        <v>2360</v>
      </c>
      <c r="BL233" s="17" t="s">
        <v>91</v>
      </c>
      <c r="BM233" s="189" t="s">
        <v>1162</v>
      </c>
    </row>
    <row r="234" spans="1:65" s="1" customFormat="1" ht="11.25" x14ac:dyDescent="0.2">
      <c r="A234" s="34"/>
      <c r="B234" s="35"/>
      <c r="C234" s="36"/>
      <c r="D234" s="191" t="s">
        <v>160</v>
      </c>
      <c r="E234" s="36"/>
      <c r="F234" s="192" t="s">
        <v>1076</v>
      </c>
      <c r="G234" s="36"/>
      <c r="H234" s="36"/>
      <c r="I234" s="193"/>
      <c r="J234" s="36"/>
      <c r="K234" s="36"/>
      <c r="L234" s="39"/>
      <c r="M234" s="194"/>
      <c r="N234" s="195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160</v>
      </c>
      <c r="AU234" s="17" t="s">
        <v>77</v>
      </c>
    </row>
    <row r="235" spans="1:65" s="1" customFormat="1" ht="16.5" customHeight="1" x14ac:dyDescent="0.2">
      <c r="A235" s="34"/>
      <c r="B235" s="35"/>
      <c r="C235" s="178" t="s">
        <v>1078</v>
      </c>
      <c r="D235" s="178" t="s">
        <v>154</v>
      </c>
      <c r="E235" s="179" t="s">
        <v>909</v>
      </c>
      <c r="F235" s="180" t="s">
        <v>1079</v>
      </c>
      <c r="G235" s="181" t="s">
        <v>281</v>
      </c>
      <c r="H235" s="182">
        <v>1</v>
      </c>
      <c r="I235" s="183">
        <v>5900</v>
      </c>
      <c r="J235" s="184">
        <f>ROUND(I235*H235,2)</f>
        <v>5900</v>
      </c>
      <c r="K235" s="180" t="s">
        <v>19</v>
      </c>
      <c r="L235" s="39"/>
      <c r="M235" s="185" t="s">
        <v>19</v>
      </c>
      <c r="N235" s="186" t="s">
        <v>45</v>
      </c>
      <c r="O235" s="64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91</v>
      </c>
      <c r="AT235" s="189" t="s">
        <v>154</v>
      </c>
      <c r="AU235" s="189" t="s">
        <v>77</v>
      </c>
      <c r="AY235" s="17" t="s">
        <v>152</v>
      </c>
      <c r="BE235" s="190">
        <f>IF(N235="základní",J235,0)</f>
        <v>0</v>
      </c>
      <c r="BF235" s="190">
        <f>IF(N235="snížená",J235,0)</f>
        <v>5900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84</v>
      </c>
      <c r="BK235" s="190">
        <f>ROUND(I235*H235,2)</f>
        <v>5900</v>
      </c>
      <c r="BL235" s="17" t="s">
        <v>91</v>
      </c>
      <c r="BM235" s="189" t="s">
        <v>1163</v>
      </c>
    </row>
    <row r="236" spans="1:65" s="1" customFormat="1" ht="11.25" x14ac:dyDescent="0.2">
      <c r="A236" s="34"/>
      <c r="B236" s="35"/>
      <c r="C236" s="36"/>
      <c r="D236" s="191" t="s">
        <v>160</v>
      </c>
      <c r="E236" s="36"/>
      <c r="F236" s="192" t="s">
        <v>1079</v>
      </c>
      <c r="G236" s="36"/>
      <c r="H236" s="36"/>
      <c r="I236" s="193"/>
      <c r="J236" s="36"/>
      <c r="K236" s="36"/>
      <c r="L236" s="39"/>
      <c r="M236" s="194"/>
      <c r="N236" s="195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160</v>
      </c>
      <c r="AU236" s="17" t="s">
        <v>77</v>
      </c>
    </row>
    <row r="237" spans="1:65" s="1" customFormat="1" ht="16.5" customHeight="1" x14ac:dyDescent="0.2">
      <c r="A237" s="34"/>
      <c r="B237" s="35"/>
      <c r="C237" s="178" t="s">
        <v>860</v>
      </c>
      <c r="D237" s="178" t="s">
        <v>154</v>
      </c>
      <c r="E237" s="179" t="s">
        <v>1081</v>
      </c>
      <c r="F237" s="180" t="s">
        <v>1082</v>
      </c>
      <c r="G237" s="181" t="s">
        <v>742</v>
      </c>
      <c r="H237" s="182">
        <v>20</v>
      </c>
      <c r="I237" s="183">
        <v>21.24</v>
      </c>
      <c r="J237" s="184">
        <f>ROUND(I237*H237,2)</f>
        <v>424.8</v>
      </c>
      <c r="K237" s="180" t="s">
        <v>19</v>
      </c>
      <c r="L237" s="39"/>
      <c r="M237" s="185" t="s">
        <v>19</v>
      </c>
      <c r="N237" s="186" t="s">
        <v>45</v>
      </c>
      <c r="O237" s="64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91</v>
      </c>
      <c r="AT237" s="189" t="s">
        <v>154</v>
      </c>
      <c r="AU237" s="189" t="s">
        <v>77</v>
      </c>
      <c r="AY237" s="17" t="s">
        <v>152</v>
      </c>
      <c r="BE237" s="190">
        <f>IF(N237="základní",J237,0)</f>
        <v>0</v>
      </c>
      <c r="BF237" s="190">
        <f>IF(N237="snížená",J237,0)</f>
        <v>424.8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7" t="s">
        <v>84</v>
      </c>
      <c r="BK237" s="190">
        <f>ROUND(I237*H237,2)</f>
        <v>424.8</v>
      </c>
      <c r="BL237" s="17" t="s">
        <v>91</v>
      </c>
      <c r="BM237" s="189" t="s">
        <v>1164</v>
      </c>
    </row>
    <row r="238" spans="1:65" s="1" customFormat="1" ht="11.25" x14ac:dyDescent="0.2">
      <c r="A238" s="34"/>
      <c r="B238" s="35"/>
      <c r="C238" s="36"/>
      <c r="D238" s="191" t="s">
        <v>160</v>
      </c>
      <c r="E238" s="36"/>
      <c r="F238" s="192" t="s">
        <v>1082</v>
      </c>
      <c r="G238" s="36"/>
      <c r="H238" s="36"/>
      <c r="I238" s="193"/>
      <c r="J238" s="36"/>
      <c r="K238" s="36"/>
      <c r="L238" s="39"/>
      <c r="M238" s="194"/>
      <c r="N238" s="195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160</v>
      </c>
      <c r="AU238" s="17" t="s">
        <v>77</v>
      </c>
    </row>
    <row r="239" spans="1:65" s="11" customFormat="1" ht="25.9" customHeight="1" x14ac:dyDescent="0.2">
      <c r="B239" s="162"/>
      <c r="C239" s="163"/>
      <c r="D239" s="164" t="s">
        <v>72</v>
      </c>
      <c r="E239" s="165" t="s">
        <v>915</v>
      </c>
      <c r="F239" s="165" t="s">
        <v>916</v>
      </c>
      <c r="G239" s="163"/>
      <c r="H239" s="163"/>
      <c r="I239" s="166"/>
      <c r="J239" s="167">
        <f>BK239</f>
        <v>0</v>
      </c>
      <c r="K239" s="163"/>
      <c r="L239" s="168"/>
      <c r="M239" s="169"/>
      <c r="N239" s="170"/>
      <c r="O239" s="170"/>
      <c r="P239" s="171">
        <v>0</v>
      </c>
      <c r="Q239" s="170"/>
      <c r="R239" s="171">
        <v>0</v>
      </c>
      <c r="S239" s="170"/>
      <c r="T239" s="172">
        <v>0</v>
      </c>
      <c r="AR239" s="173" t="s">
        <v>77</v>
      </c>
      <c r="AT239" s="174" t="s">
        <v>72</v>
      </c>
      <c r="AU239" s="174" t="s">
        <v>73</v>
      </c>
      <c r="AY239" s="173" t="s">
        <v>152</v>
      </c>
      <c r="BK239" s="175">
        <v>0</v>
      </c>
    </row>
    <row r="240" spans="1:65" s="11" customFormat="1" ht="25.9" customHeight="1" x14ac:dyDescent="0.2">
      <c r="B240" s="162"/>
      <c r="C240" s="163"/>
      <c r="D240" s="164" t="s">
        <v>72</v>
      </c>
      <c r="E240" s="165" t="s">
        <v>929</v>
      </c>
      <c r="F240" s="165" t="s">
        <v>1033</v>
      </c>
      <c r="G240" s="163"/>
      <c r="H240" s="163"/>
      <c r="I240" s="166"/>
      <c r="J240" s="167">
        <f>BK240</f>
        <v>7540.2</v>
      </c>
      <c r="K240" s="163"/>
      <c r="L240" s="168"/>
      <c r="M240" s="169"/>
      <c r="N240" s="170"/>
      <c r="O240" s="170"/>
      <c r="P240" s="171">
        <f>SUM(P241:P248)</f>
        <v>0</v>
      </c>
      <c r="Q240" s="170"/>
      <c r="R240" s="171">
        <f>SUM(R241:R248)</f>
        <v>0</v>
      </c>
      <c r="S240" s="170"/>
      <c r="T240" s="172">
        <f>SUM(T241:T248)</f>
        <v>0</v>
      </c>
      <c r="AR240" s="173" t="s">
        <v>77</v>
      </c>
      <c r="AT240" s="174" t="s">
        <v>72</v>
      </c>
      <c r="AU240" s="174" t="s">
        <v>73</v>
      </c>
      <c r="AY240" s="173" t="s">
        <v>152</v>
      </c>
      <c r="BK240" s="175">
        <f>SUM(BK241:BK248)</f>
        <v>7540.2</v>
      </c>
    </row>
    <row r="241" spans="1:65" s="1" customFormat="1" ht="16.5" customHeight="1" x14ac:dyDescent="0.2">
      <c r="A241" s="34"/>
      <c r="B241" s="35"/>
      <c r="C241" s="178" t="s">
        <v>526</v>
      </c>
      <c r="D241" s="178" t="s">
        <v>154</v>
      </c>
      <c r="E241" s="179" t="s">
        <v>1084</v>
      </c>
      <c r="F241" s="180" t="s">
        <v>1085</v>
      </c>
      <c r="G241" s="181" t="s">
        <v>281</v>
      </c>
      <c r="H241" s="182">
        <v>1</v>
      </c>
      <c r="I241" s="183">
        <v>1770</v>
      </c>
      <c r="J241" s="184">
        <f>ROUND(I241*H241,2)</f>
        <v>1770</v>
      </c>
      <c r="K241" s="180" t="s">
        <v>19</v>
      </c>
      <c r="L241" s="39"/>
      <c r="M241" s="185" t="s">
        <v>19</v>
      </c>
      <c r="N241" s="186" t="s">
        <v>45</v>
      </c>
      <c r="O241" s="64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91</v>
      </c>
      <c r="AT241" s="189" t="s">
        <v>154</v>
      </c>
      <c r="AU241" s="189" t="s">
        <v>77</v>
      </c>
      <c r="AY241" s="17" t="s">
        <v>152</v>
      </c>
      <c r="BE241" s="190">
        <f>IF(N241="základní",J241,0)</f>
        <v>0</v>
      </c>
      <c r="BF241" s="190">
        <f>IF(N241="snížená",J241,0)</f>
        <v>1770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84</v>
      </c>
      <c r="BK241" s="190">
        <f>ROUND(I241*H241,2)</f>
        <v>1770</v>
      </c>
      <c r="BL241" s="17" t="s">
        <v>91</v>
      </c>
      <c r="BM241" s="189" t="s">
        <v>1086</v>
      </c>
    </row>
    <row r="242" spans="1:65" s="1" customFormat="1" ht="11.25" x14ac:dyDescent="0.2">
      <c r="A242" s="34"/>
      <c r="B242" s="35"/>
      <c r="C242" s="36"/>
      <c r="D242" s="191" t="s">
        <v>160</v>
      </c>
      <c r="E242" s="36"/>
      <c r="F242" s="192" t="s">
        <v>1085</v>
      </c>
      <c r="G242" s="36"/>
      <c r="H242" s="36"/>
      <c r="I242" s="193"/>
      <c r="J242" s="36"/>
      <c r="K242" s="36"/>
      <c r="L242" s="39"/>
      <c r="M242" s="194"/>
      <c r="N242" s="195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160</v>
      </c>
      <c r="AU242" s="17" t="s">
        <v>77</v>
      </c>
    </row>
    <row r="243" spans="1:65" s="1" customFormat="1" ht="16.5" customHeight="1" x14ac:dyDescent="0.2">
      <c r="A243" s="34"/>
      <c r="B243" s="35"/>
      <c r="C243" s="178" t="s">
        <v>531</v>
      </c>
      <c r="D243" s="178" t="s">
        <v>154</v>
      </c>
      <c r="E243" s="179" t="s">
        <v>1087</v>
      </c>
      <c r="F243" s="180" t="s">
        <v>1088</v>
      </c>
      <c r="G243" s="181" t="s">
        <v>281</v>
      </c>
      <c r="H243" s="182">
        <v>1</v>
      </c>
      <c r="I243" s="183">
        <v>590</v>
      </c>
      <c r="J243" s="184">
        <f>ROUND(I243*H243,2)</f>
        <v>590</v>
      </c>
      <c r="K243" s="180" t="s">
        <v>19</v>
      </c>
      <c r="L243" s="39"/>
      <c r="M243" s="185" t="s">
        <v>19</v>
      </c>
      <c r="N243" s="186" t="s">
        <v>45</v>
      </c>
      <c r="O243" s="64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91</v>
      </c>
      <c r="AT243" s="189" t="s">
        <v>154</v>
      </c>
      <c r="AU243" s="189" t="s">
        <v>77</v>
      </c>
      <c r="AY243" s="17" t="s">
        <v>152</v>
      </c>
      <c r="BE243" s="190">
        <f>IF(N243="základní",J243,0)</f>
        <v>0</v>
      </c>
      <c r="BF243" s="190">
        <f>IF(N243="snížená",J243,0)</f>
        <v>590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84</v>
      </c>
      <c r="BK243" s="190">
        <f>ROUND(I243*H243,2)</f>
        <v>590</v>
      </c>
      <c r="BL243" s="17" t="s">
        <v>91</v>
      </c>
      <c r="BM243" s="189" t="s">
        <v>1089</v>
      </c>
    </row>
    <row r="244" spans="1:65" s="1" customFormat="1" ht="11.25" x14ac:dyDescent="0.2">
      <c r="A244" s="34"/>
      <c r="B244" s="35"/>
      <c r="C244" s="36"/>
      <c r="D244" s="191" t="s">
        <v>160</v>
      </c>
      <c r="E244" s="36"/>
      <c r="F244" s="192" t="s">
        <v>1088</v>
      </c>
      <c r="G244" s="36"/>
      <c r="H244" s="36"/>
      <c r="I244" s="193"/>
      <c r="J244" s="36"/>
      <c r="K244" s="36"/>
      <c r="L244" s="39"/>
      <c r="M244" s="194"/>
      <c r="N244" s="195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160</v>
      </c>
      <c r="AU244" s="17" t="s">
        <v>77</v>
      </c>
    </row>
    <row r="245" spans="1:65" s="1" customFormat="1" ht="16.5" customHeight="1" x14ac:dyDescent="0.2">
      <c r="A245" s="34"/>
      <c r="B245" s="35"/>
      <c r="C245" s="178" t="s">
        <v>533</v>
      </c>
      <c r="D245" s="178" t="s">
        <v>154</v>
      </c>
      <c r="E245" s="179" t="s">
        <v>957</v>
      </c>
      <c r="F245" s="180" t="s">
        <v>958</v>
      </c>
      <c r="G245" s="181" t="s">
        <v>281</v>
      </c>
      <c r="H245" s="182">
        <v>25</v>
      </c>
      <c r="I245" s="183">
        <v>118</v>
      </c>
      <c r="J245" s="184">
        <f>ROUND(I245*H245,2)</f>
        <v>2950</v>
      </c>
      <c r="K245" s="180" t="s">
        <v>19</v>
      </c>
      <c r="L245" s="39"/>
      <c r="M245" s="185" t="s">
        <v>19</v>
      </c>
      <c r="N245" s="186" t="s">
        <v>45</v>
      </c>
      <c r="O245" s="64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91</v>
      </c>
      <c r="AT245" s="189" t="s">
        <v>154</v>
      </c>
      <c r="AU245" s="189" t="s">
        <v>77</v>
      </c>
      <c r="AY245" s="17" t="s">
        <v>152</v>
      </c>
      <c r="BE245" s="190">
        <f>IF(N245="základní",J245,0)</f>
        <v>0</v>
      </c>
      <c r="BF245" s="190">
        <f>IF(N245="snížená",J245,0)</f>
        <v>2950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84</v>
      </c>
      <c r="BK245" s="190">
        <f>ROUND(I245*H245,2)</f>
        <v>2950</v>
      </c>
      <c r="BL245" s="17" t="s">
        <v>91</v>
      </c>
      <c r="BM245" s="189" t="s">
        <v>1090</v>
      </c>
    </row>
    <row r="246" spans="1:65" s="1" customFormat="1" ht="11.25" x14ac:dyDescent="0.2">
      <c r="A246" s="34"/>
      <c r="B246" s="35"/>
      <c r="C246" s="36"/>
      <c r="D246" s="191" t="s">
        <v>160</v>
      </c>
      <c r="E246" s="36"/>
      <c r="F246" s="192" t="s">
        <v>958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160</v>
      </c>
      <c r="AU246" s="17" t="s">
        <v>77</v>
      </c>
    </row>
    <row r="247" spans="1:65" s="1" customFormat="1" ht="16.5" customHeight="1" x14ac:dyDescent="0.2">
      <c r="A247" s="34"/>
      <c r="B247" s="35"/>
      <c r="C247" s="178" t="s">
        <v>540</v>
      </c>
      <c r="D247" s="178" t="s">
        <v>154</v>
      </c>
      <c r="E247" s="179" t="s">
        <v>959</v>
      </c>
      <c r="F247" s="180" t="s">
        <v>960</v>
      </c>
      <c r="G247" s="181" t="s">
        <v>281</v>
      </c>
      <c r="H247" s="182">
        <v>63</v>
      </c>
      <c r="I247" s="183">
        <v>35.4</v>
      </c>
      <c r="J247" s="184">
        <f>ROUND(I247*H247,2)</f>
        <v>2230.1999999999998</v>
      </c>
      <c r="K247" s="180" t="s">
        <v>19</v>
      </c>
      <c r="L247" s="39"/>
      <c r="M247" s="185" t="s">
        <v>19</v>
      </c>
      <c r="N247" s="186" t="s">
        <v>45</v>
      </c>
      <c r="O247" s="64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91</v>
      </c>
      <c r="AT247" s="189" t="s">
        <v>154</v>
      </c>
      <c r="AU247" s="189" t="s">
        <v>77</v>
      </c>
      <c r="AY247" s="17" t="s">
        <v>152</v>
      </c>
      <c r="BE247" s="190">
        <f>IF(N247="základní",J247,0)</f>
        <v>0</v>
      </c>
      <c r="BF247" s="190">
        <f>IF(N247="snížená",J247,0)</f>
        <v>2230.1999999999998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84</v>
      </c>
      <c r="BK247" s="190">
        <f>ROUND(I247*H247,2)</f>
        <v>2230.1999999999998</v>
      </c>
      <c r="BL247" s="17" t="s">
        <v>91</v>
      </c>
      <c r="BM247" s="189" t="s">
        <v>1091</v>
      </c>
    </row>
    <row r="248" spans="1:65" s="1" customFormat="1" ht="11.25" x14ac:dyDescent="0.2">
      <c r="A248" s="34"/>
      <c r="B248" s="35"/>
      <c r="C248" s="36"/>
      <c r="D248" s="191" t="s">
        <v>160</v>
      </c>
      <c r="E248" s="36"/>
      <c r="F248" s="192" t="s">
        <v>960</v>
      </c>
      <c r="G248" s="36"/>
      <c r="H248" s="36"/>
      <c r="I248" s="193"/>
      <c r="J248" s="36"/>
      <c r="K248" s="36"/>
      <c r="L248" s="39"/>
      <c r="M248" s="194"/>
      <c r="N248" s="195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160</v>
      </c>
      <c r="AU248" s="17" t="s">
        <v>77</v>
      </c>
    </row>
    <row r="249" spans="1:65" s="11" customFormat="1" ht="25.9" customHeight="1" x14ac:dyDescent="0.2">
      <c r="B249" s="162"/>
      <c r="C249" s="163"/>
      <c r="D249" s="164" t="s">
        <v>72</v>
      </c>
      <c r="E249" s="165" t="s">
        <v>961</v>
      </c>
      <c r="F249" s="165" t="s">
        <v>1038</v>
      </c>
      <c r="G249" s="163"/>
      <c r="H249" s="163"/>
      <c r="I249" s="166"/>
      <c r="J249" s="167">
        <f>BK249</f>
        <v>7540.2</v>
      </c>
      <c r="K249" s="163"/>
      <c r="L249" s="168"/>
      <c r="M249" s="169"/>
      <c r="N249" s="170"/>
      <c r="O249" s="170"/>
      <c r="P249" s="171">
        <f>SUM(P250:P257)</f>
        <v>0</v>
      </c>
      <c r="Q249" s="170"/>
      <c r="R249" s="171">
        <f>SUM(R250:R257)</f>
        <v>0</v>
      </c>
      <c r="S249" s="170"/>
      <c r="T249" s="172">
        <f>SUM(T250:T257)</f>
        <v>0</v>
      </c>
      <c r="AR249" s="173" t="s">
        <v>77</v>
      </c>
      <c r="AT249" s="174" t="s">
        <v>72</v>
      </c>
      <c r="AU249" s="174" t="s">
        <v>73</v>
      </c>
      <c r="AY249" s="173" t="s">
        <v>152</v>
      </c>
      <c r="BK249" s="175">
        <f>SUM(BK250:BK257)</f>
        <v>7540.2</v>
      </c>
    </row>
    <row r="250" spans="1:65" s="1" customFormat="1" ht="16.5" customHeight="1" x14ac:dyDescent="0.2">
      <c r="A250" s="34"/>
      <c r="B250" s="35"/>
      <c r="C250" s="178" t="s">
        <v>542</v>
      </c>
      <c r="D250" s="178" t="s">
        <v>154</v>
      </c>
      <c r="E250" s="179" t="s">
        <v>1084</v>
      </c>
      <c r="F250" s="180" t="s">
        <v>1085</v>
      </c>
      <c r="G250" s="181" t="s">
        <v>281</v>
      </c>
      <c r="H250" s="182">
        <v>1</v>
      </c>
      <c r="I250" s="183">
        <v>1770</v>
      </c>
      <c r="J250" s="184">
        <f>ROUND(I250*H250,2)</f>
        <v>1770</v>
      </c>
      <c r="K250" s="180" t="s">
        <v>19</v>
      </c>
      <c r="L250" s="39"/>
      <c r="M250" s="185" t="s">
        <v>19</v>
      </c>
      <c r="N250" s="186" t="s">
        <v>45</v>
      </c>
      <c r="O250" s="64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91</v>
      </c>
      <c r="AT250" s="189" t="s">
        <v>154</v>
      </c>
      <c r="AU250" s="189" t="s">
        <v>77</v>
      </c>
      <c r="AY250" s="17" t="s">
        <v>152</v>
      </c>
      <c r="BE250" s="190">
        <f>IF(N250="základní",J250,0)</f>
        <v>0</v>
      </c>
      <c r="BF250" s="190">
        <f>IF(N250="snížená",J250,0)</f>
        <v>1770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7" t="s">
        <v>84</v>
      </c>
      <c r="BK250" s="190">
        <f>ROUND(I250*H250,2)</f>
        <v>1770</v>
      </c>
      <c r="BL250" s="17" t="s">
        <v>91</v>
      </c>
      <c r="BM250" s="189" t="s">
        <v>1092</v>
      </c>
    </row>
    <row r="251" spans="1:65" s="1" customFormat="1" ht="11.25" x14ac:dyDescent="0.2">
      <c r="A251" s="34"/>
      <c r="B251" s="35"/>
      <c r="C251" s="36"/>
      <c r="D251" s="191" t="s">
        <v>160</v>
      </c>
      <c r="E251" s="36"/>
      <c r="F251" s="192" t="s">
        <v>1085</v>
      </c>
      <c r="G251" s="36"/>
      <c r="H251" s="36"/>
      <c r="I251" s="193"/>
      <c r="J251" s="36"/>
      <c r="K251" s="36"/>
      <c r="L251" s="39"/>
      <c r="M251" s="194"/>
      <c r="N251" s="195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160</v>
      </c>
      <c r="AU251" s="17" t="s">
        <v>77</v>
      </c>
    </row>
    <row r="252" spans="1:65" s="1" customFormat="1" ht="16.5" customHeight="1" x14ac:dyDescent="0.2">
      <c r="A252" s="34"/>
      <c r="B252" s="35"/>
      <c r="C252" s="178" t="s">
        <v>544</v>
      </c>
      <c r="D252" s="178" t="s">
        <v>154</v>
      </c>
      <c r="E252" s="179" t="s">
        <v>1087</v>
      </c>
      <c r="F252" s="180" t="s">
        <v>1088</v>
      </c>
      <c r="G252" s="181" t="s">
        <v>281</v>
      </c>
      <c r="H252" s="182">
        <v>1</v>
      </c>
      <c r="I252" s="183">
        <v>590</v>
      </c>
      <c r="J252" s="184">
        <f>ROUND(I252*H252,2)</f>
        <v>590</v>
      </c>
      <c r="K252" s="180" t="s">
        <v>19</v>
      </c>
      <c r="L252" s="39"/>
      <c r="M252" s="185" t="s">
        <v>19</v>
      </c>
      <c r="N252" s="186" t="s">
        <v>45</v>
      </c>
      <c r="O252" s="64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91</v>
      </c>
      <c r="AT252" s="189" t="s">
        <v>154</v>
      </c>
      <c r="AU252" s="189" t="s">
        <v>77</v>
      </c>
      <c r="AY252" s="17" t="s">
        <v>152</v>
      </c>
      <c r="BE252" s="190">
        <f>IF(N252="základní",J252,0)</f>
        <v>0</v>
      </c>
      <c r="BF252" s="190">
        <f>IF(N252="snížená",J252,0)</f>
        <v>590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7" t="s">
        <v>84</v>
      </c>
      <c r="BK252" s="190">
        <f>ROUND(I252*H252,2)</f>
        <v>590</v>
      </c>
      <c r="BL252" s="17" t="s">
        <v>91</v>
      </c>
      <c r="BM252" s="189" t="s">
        <v>1093</v>
      </c>
    </row>
    <row r="253" spans="1:65" s="1" customFormat="1" ht="11.25" x14ac:dyDescent="0.2">
      <c r="A253" s="34"/>
      <c r="B253" s="35"/>
      <c r="C253" s="36"/>
      <c r="D253" s="191" t="s">
        <v>160</v>
      </c>
      <c r="E253" s="36"/>
      <c r="F253" s="192" t="s">
        <v>1088</v>
      </c>
      <c r="G253" s="36"/>
      <c r="H253" s="36"/>
      <c r="I253" s="193"/>
      <c r="J253" s="36"/>
      <c r="K253" s="36"/>
      <c r="L253" s="39"/>
      <c r="M253" s="194"/>
      <c r="N253" s="195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160</v>
      </c>
      <c r="AU253" s="17" t="s">
        <v>77</v>
      </c>
    </row>
    <row r="254" spans="1:65" s="1" customFormat="1" ht="16.5" customHeight="1" x14ac:dyDescent="0.2">
      <c r="A254" s="34"/>
      <c r="B254" s="35"/>
      <c r="C254" s="178" t="s">
        <v>1094</v>
      </c>
      <c r="D254" s="178" t="s">
        <v>154</v>
      </c>
      <c r="E254" s="179" t="s">
        <v>957</v>
      </c>
      <c r="F254" s="180" t="s">
        <v>958</v>
      </c>
      <c r="G254" s="181" t="s">
        <v>281</v>
      </c>
      <c r="H254" s="182">
        <v>25</v>
      </c>
      <c r="I254" s="183">
        <v>118</v>
      </c>
      <c r="J254" s="184">
        <f>ROUND(I254*H254,2)</f>
        <v>2950</v>
      </c>
      <c r="K254" s="180" t="s">
        <v>19</v>
      </c>
      <c r="L254" s="39"/>
      <c r="M254" s="185" t="s">
        <v>19</v>
      </c>
      <c r="N254" s="186" t="s">
        <v>45</v>
      </c>
      <c r="O254" s="64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91</v>
      </c>
      <c r="AT254" s="189" t="s">
        <v>154</v>
      </c>
      <c r="AU254" s="189" t="s">
        <v>77</v>
      </c>
      <c r="AY254" s="17" t="s">
        <v>152</v>
      </c>
      <c r="BE254" s="190">
        <f>IF(N254="základní",J254,0)</f>
        <v>0</v>
      </c>
      <c r="BF254" s="190">
        <f>IF(N254="snížená",J254,0)</f>
        <v>2950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84</v>
      </c>
      <c r="BK254" s="190">
        <f>ROUND(I254*H254,2)</f>
        <v>2950</v>
      </c>
      <c r="BL254" s="17" t="s">
        <v>91</v>
      </c>
      <c r="BM254" s="189" t="s">
        <v>1095</v>
      </c>
    </row>
    <row r="255" spans="1:65" s="1" customFormat="1" ht="11.25" x14ac:dyDescent="0.2">
      <c r="A255" s="34"/>
      <c r="B255" s="35"/>
      <c r="C255" s="36"/>
      <c r="D255" s="191" t="s">
        <v>160</v>
      </c>
      <c r="E255" s="36"/>
      <c r="F255" s="192" t="s">
        <v>958</v>
      </c>
      <c r="G255" s="36"/>
      <c r="H255" s="36"/>
      <c r="I255" s="193"/>
      <c r="J255" s="36"/>
      <c r="K255" s="36"/>
      <c r="L255" s="39"/>
      <c r="M255" s="194"/>
      <c r="N255" s="19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160</v>
      </c>
      <c r="AU255" s="17" t="s">
        <v>77</v>
      </c>
    </row>
    <row r="256" spans="1:65" s="1" customFormat="1" ht="16.5" customHeight="1" x14ac:dyDescent="0.2">
      <c r="A256" s="34"/>
      <c r="B256" s="35"/>
      <c r="C256" s="178" t="s">
        <v>749</v>
      </c>
      <c r="D256" s="178" t="s">
        <v>154</v>
      </c>
      <c r="E256" s="179" t="s">
        <v>959</v>
      </c>
      <c r="F256" s="180" t="s">
        <v>960</v>
      </c>
      <c r="G256" s="181" t="s">
        <v>281</v>
      </c>
      <c r="H256" s="182">
        <v>63</v>
      </c>
      <c r="I256" s="183">
        <v>35.4</v>
      </c>
      <c r="J256" s="184">
        <f>ROUND(I256*H256,2)</f>
        <v>2230.1999999999998</v>
      </c>
      <c r="K256" s="180" t="s">
        <v>19</v>
      </c>
      <c r="L256" s="39"/>
      <c r="M256" s="185" t="s">
        <v>19</v>
      </c>
      <c r="N256" s="186" t="s">
        <v>45</v>
      </c>
      <c r="O256" s="64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91</v>
      </c>
      <c r="AT256" s="189" t="s">
        <v>154</v>
      </c>
      <c r="AU256" s="189" t="s">
        <v>77</v>
      </c>
      <c r="AY256" s="17" t="s">
        <v>152</v>
      </c>
      <c r="BE256" s="190">
        <f>IF(N256="základní",J256,0)</f>
        <v>0</v>
      </c>
      <c r="BF256" s="190">
        <f>IF(N256="snížená",J256,0)</f>
        <v>2230.1999999999998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17" t="s">
        <v>84</v>
      </c>
      <c r="BK256" s="190">
        <f>ROUND(I256*H256,2)</f>
        <v>2230.1999999999998</v>
      </c>
      <c r="BL256" s="17" t="s">
        <v>91</v>
      </c>
      <c r="BM256" s="189" t="s">
        <v>1096</v>
      </c>
    </row>
    <row r="257" spans="1:65" s="1" customFormat="1" ht="11.25" x14ac:dyDescent="0.2">
      <c r="A257" s="34"/>
      <c r="B257" s="35"/>
      <c r="C257" s="36"/>
      <c r="D257" s="191" t="s">
        <v>160</v>
      </c>
      <c r="E257" s="36"/>
      <c r="F257" s="192" t="s">
        <v>960</v>
      </c>
      <c r="G257" s="36"/>
      <c r="H257" s="36"/>
      <c r="I257" s="193"/>
      <c r="J257" s="36"/>
      <c r="K257" s="36"/>
      <c r="L257" s="39"/>
      <c r="M257" s="194"/>
      <c r="N257" s="195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160</v>
      </c>
      <c r="AU257" s="17" t="s">
        <v>77</v>
      </c>
    </row>
    <row r="258" spans="1:65" s="11" customFormat="1" ht="25.9" customHeight="1" x14ac:dyDescent="0.2">
      <c r="B258" s="162"/>
      <c r="C258" s="163"/>
      <c r="D258" s="164" t="s">
        <v>72</v>
      </c>
      <c r="E258" s="165" t="s">
        <v>966</v>
      </c>
      <c r="F258" s="165" t="s">
        <v>1039</v>
      </c>
      <c r="G258" s="163"/>
      <c r="H258" s="163"/>
      <c r="I258" s="166"/>
      <c r="J258" s="167">
        <f>BK258</f>
        <v>7540.2</v>
      </c>
      <c r="K258" s="163"/>
      <c r="L258" s="168"/>
      <c r="M258" s="169"/>
      <c r="N258" s="170"/>
      <c r="O258" s="170"/>
      <c r="P258" s="171">
        <f>SUM(P259:P266)</f>
        <v>0</v>
      </c>
      <c r="Q258" s="170"/>
      <c r="R258" s="171">
        <f>SUM(R259:R266)</f>
        <v>0</v>
      </c>
      <c r="S258" s="170"/>
      <c r="T258" s="172">
        <f>SUM(T259:T266)</f>
        <v>0</v>
      </c>
      <c r="AR258" s="173" t="s">
        <v>77</v>
      </c>
      <c r="AT258" s="174" t="s">
        <v>72</v>
      </c>
      <c r="AU258" s="174" t="s">
        <v>73</v>
      </c>
      <c r="AY258" s="173" t="s">
        <v>152</v>
      </c>
      <c r="BK258" s="175">
        <f>SUM(BK259:BK266)</f>
        <v>7540.2</v>
      </c>
    </row>
    <row r="259" spans="1:65" s="1" customFormat="1" ht="16.5" customHeight="1" x14ac:dyDescent="0.2">
      <c r="A259" s="34"/>
      <c r="B259" s="35"/>
      <c r="C259" s="178" t="s">
        <v>1097</v>
      </c>
      <c r="D259" s="178" t="s">
        <v>154</v>
      </c>
      <c r="E259" s="179" t="s">
        <v>1084</v>
      </c>
      <c r="F259" s="180" t="s">
        <v>1085</v>
      </c>
      <c r="G259" s="181" t="s">
        <v>281</v>
      </c>
      <c r="H259" s="182">
        <v>1</v>
      </c>
      <c r="I259" s="183">
        <v>1770</v>
      </c>
      <c r="J259" s="184">
        <f>ROUND(I259*H259,2)</f>
        <v>1770</v>
      </c>
      <c r="K259" s="180" t="s">
        <v>19</v>
      </c>
      <c r="L259" s="39"/>
      <c r="M259" s="185" t="s">
        <v>19</v>
      </c>
      <c r="N259" s="186" t="s">
        <v>45</v>
      </c>
      <c r="O259" s="64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91</v>
      </c>
      <c r="AT259" s="189" t="s">
        <v>154</v>
      </c>
      <c r="AU259" s="189" t="s">
        <v>77</v>
      </c>
      <c r="AY259" s="17" t="s">
        <v>152</v>
      </c>
      <c r="BE259" s="190">
        <f>IF(N259="základní",J259,0)</f>
        <v>0</v>
      </c>
      <c r="BF259" s="190">
        <f>IF(N259="snížená",J259,0)</f>
        <v>1770</v>
      </c>
      <c r="BG259" s="190">
        <f>IF(N259="zákl. přenesená",J259,0)</f>
        <v>0</v>
      </c>
      <c r="BH259" s="190">
        <f>IF(N259="sníž. přenesená",J259,0)</f>
        <v>0</v>
      </c>
      <c r="BI259" s="190">
        <f>IF(N259="nulová",J259,0)</f>
        <v>0</v>
      </c>
      <c r="BJ259" s="17" t="s">
        <v>84</v>
      </c>
      <c r="BK259" s="190">
        <f>ROUND(I259*H259,2)</f>
        <v>1770</v>
      </c>
      <c r="BL259" s="17" t="s">
        <v>91</v>
      </c>
      <c r="BM259" s="189" t="s">
        <v>1098</v>
      </c>
    </row>
    <row r="260" spans="1:65" s="1" customFormat="1" ht="11.25" x14ac:dyDescent="0.2">
      <c r="A260" s="34"/>
      <c r="B260" s="35"/>
      <c r="C260" s="36"/>
      <c r="D260" s="191" t="s">
        <v>160</v>
      </c>
      <c r="E260" s="36"/>
      <c r="F260" s="192" t="s">
        <v>1085</v>
      </c>
      <c r="G260" s="36"/>
      <c r="H260" s="36"/>
      <c r="I260" s="193"/>
      <c r="J260" s="36"/>
      <c r="K260" s="36"/>
      <c r="L260" s="39"/>
      <c r="M260" s="194"/>
      <c r="N260" s="195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160</v>
      </c>
      <c r="AU260" s="17" t="s">
        <v>77</v>
      </c>
    </row>
    <row r="261" spans="1:65" s="1" customFormat="1" ht="16.5" customHeight="1" x14ac:dyDescent="0.2">
      <c r="A261" s="34"/>
      <c r="B261" s="35"/>
      <c r="C261" s="178" t="s">
        <v>752</v>
      </c>
      <c r="D261" s="178" t="s">
        <v>154</v>
      </c>
      <c r="E261" s="179" t="s">
        <v>1087</v>
      </c>
      <c r="F261" s="180" t="s">
        <v>1088</v>
      </c>
      <c r="G261" s="181" t="s">
        <v>281</v>
      </c>
      <c r="H261" s="182">
        <v>1</v>
      </c>
      <c r="I261" s="183">
        <v>590</v>
      </c>
      <c r="J261" s="184">
        <f>ROUND(I261*H261,2)</f>
        <v>590</v>
      </c>
      <c r="K261" s="180" t="s">
        <v>19</v>
      </c>
      <c r="L261" s="39"/>
      <c r="M261" s="185" t="s">
        <v>19</v>
      </c>
      <c r="N261" s="186" t="s">
        <v>45</v>
      </c>
      <c r="O261" s="64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91</v>
      </c>
      <c r="AT261" s="189" t="s">
        <v>154</v>
      </c>
      <c r="AU261" s="189" t="s">
        <v>77</v>
      </c>
      <c r="AY261" s="17" t="s">
        <v>152</v>
      </c>
      <c r="BE261" s="190">
        <f>IF(N261="základní",J261,0)</f>
        <v>0</v>
      </c>
      <c r="BF261" s="190">
        <f>IF(N261="snížená",J261,0)</f>
        <v>590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7" t="s">
        <v>84</v>
      </c>
      <c r="BK261" s="190">
        <f>ROUND(I261*H261,2)</f>
        <v>590</v>
      </c>
      <c r="BL261" s="17" t="s">
        <v>91</v>
      </c>
      <c r="BM261" s="189" t="s">
        <v>1099</v>
      </c>
    </row>
    <row r="262" spans="1:65" s="1" customFormat="1" ht="11.25" x14ac:dyDescent="0.2">
      <c r="A262" s="34"/>
      <c r="B262" s="35"/>
      <c r="C262" s="36"/>
      <c r="D262" s="191" t="s">
        <v>160</v>
      </c>
      <c r="E262" s="36"/>
      <c r="F262" s="192" t="s">
        <v>1088</v>
      </c>
      <c r="G262" s="36"/>
      <c r="H262" s="36"/>
      <c r="I262" s="193"/>
      <c r="J262" s="36"/>
      <c r="K262" s="36"/>
      <c r="L262" s="39"/>
      <c r="M262" s="194"/>
      <c r="N262" s="19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160</v>
      </c>
      <c r="AU262" s="17" t="s">
        <v>77</v>
      </c>
    </row>
    <row r="263" spans="1:65" s="1" customFormat="1" ht="16.5" customHeight="1" x14ac:dyDescent="0.2">
      <c r="A263" s="34"/>
      <c r="B263" s="35"/>
      <c r="C263" s="178" t="s">
        <v>1100</v>
      </c>
      <c r="D263" s="178" t="s">
        <v>154</v>
      </c>
      <c r="E263" s="179" t="s">
        <v>957</v>
      </c>
      <c r="F263" s="180" t="s">
        <v>958</v>
      </c>
      <c r="G263" s="181" t="s">
        <v>281</v>
      </c>
      <c r="H263" s="182">
        <v>25</v>
      </c>
      <c r="I263" s="183">
        <v>118</v>
      </c>
      <c r="J263" s="184">
        <f>ROUND(I263*H263,2)</f>
        <v>2950</v>
      </c>
      <c r="K263" s="180" t="s">
        <v>19</v>
      </c>
      <c r="L263" s="39"/>
      <c r="M263" s="185" t="s">
        <v>19</v>
      </c>
      <c r="N263" s="186" t="s">
        <v>45</v>
      </c>
      <c r="O263" s="64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91</v>
      </c>
      <c r="AT263" s="189" t="s">
        <v>154</v>
      </c>
      <c r="AU263" s="189" t="s">
        <v>77</v>
      </c>
      <c r="AY263" s="17" t="s">
        <v>152</v>
      </c>
      <c r="BE263" s="190">
        <f>IF(N263="základní",J263,0)</f>
        <v>0</v>
      </c>
      <c r="BF263" s="190">
        <f>IF(N263="snížená",J263,0)</f>
        <v>2950</v>
      </c>
      <c r="BG263" s="190">
        <f>IF(N263="zákl. přenesená",J263,0)</f>
        <v>0</v>
      </c>
      <c r="BH263" s="190">
        <f>IF(N263="sníž. přenesená",J263,0)</f>
        <v>0</v>
      </c>
      <c r="BI263" s="190">
        <f>IF(N263="nulová",J263,0)</f>
        <v>0</v>
      </c>
      <c r="BJ263" s="17" t="s">
        <v>84</v>
      </c>
      <c r="BK263" s="190">
        <f>ROUND(I263*H263,2)</f>
        <v>2950</v>
      </c>
      <c r="BL263" s="17" t="s">
        <v>91</v>
      </c>
      <c r="BM263" s="189" t="s">
        <v>1101</v>
      </c>
    </row>
    <row r="264" spans="1:65" s="1" customFormat="1" ht="11.25" x14ac:dyDescent="0.2">
      <c r="A264" s="34"/>
      <c r="B264" s="35"/>
      <c r="C264" s="36"/>
      <c r="D264" s="191" t="s">
        <v>160</v>
      </c>
      <c r="E264" s="36"/>
      <c r="F264" s="192" t="s">
        <v>958</v>
      </c>
      <c r="G264" s="36"/>
      <c r="H264" s="36"/>
      <c r="I264" s="193"/>
      <c r="J264" s="36"/>
      <c r="K264" s="36"/>
      <c r="L264" s="39"/>
      <c r="M264" s="194"/>
      <c r="N264" s="195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160</v>
      </c>
      <c r="AU264" s="17" t="s">
        <v>77</v>
      </c>
    </row>
    <row r="265" spans="1:65" s="1" customFormat="1" ht="16.5" customHeight="1" x14ac:dyDescent="0.2">
      <c r="A265" s="34"/>
      <c r="B265" s="35"/>
      <c r="C265" s="178" t="s">
        <v>756</v>
      </c>
      <c r="D265" s="178" t="s">
        <v>154</v>
      </c>
      <c r="E265" s="179" t="s">
        <v>959</v>
      </c>
      <c r="F265" s="180" t="s">
        <v>960</v>
      </c>
      <c r="G265" s="181" t="s">
        <v>281</v>
      </c>
      <c r="H265" s="182">
        <v>63</v>
      </c>
      <c r="I265" s="183">
        <v>35.4</v>
      </c>
      <c r="J265" s="184">
        <f>ROUND(I265*H265,2)</f>
        <v>2230.1999999999998</v>
      </c>
      <c r="K265" s="180" t="s">
        <v>19</v>
      </c>
      <c r="L265" s="39"/>
      <c r="M265" s="185" t="s">
        <v>19</v>
      </c>
      <c r="N265" s="186" t="s">
        <v>45</v>
      </c>
      <c r="O265" s="64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91</v>
      </c>
      <c r="AT265" s="189" t="s">
        <v>154</v>
      </c>
      <c r="AU265" s="189" t="s">
        <v>77</v>
      </c>
      <c r="AY265" s="17" t="s">
        <v>152</v>
      </c>
      <c r="BE265" s="190">
        <f>IF(N265="základní",J265,0)</f>
        <v>0</v>
      </c>
      <c r="BF265" s="190">
        <f>IF(N265="snížená",J265,0)</f>
        <v>2230.1999999999998</v>
      </c>
      <c r="BG265" s="190">
        <f>IF(N265="zákl. přenesená",J265,0)</f>
        <v>0</v>
      </c>
      <c r="BH265" s="190">
        <f>IF(N265="sníž. přenesená",J265,0)</f>
        <v>0</v>
      </c>
      <c r="BI265" s="190">
        <f>IF(N265="nulová",J265,0)</f>
        <v>0</v>
      </c>
      <c r="BJ265" s="17" t="s">
        <v>84</v>
      </c>
      <c r="BK265" s="190">
        <f>ROUND(I265*H265,2)</f>
        <v>2230.1999999999998</v>
      </c>
      <c r="BL265" s="17" t="s">
        <v>91</v>
      </c>
      <c r="BM265" s="189" t="s">
        <v>1102</v>
      </c>
    </row>
    <row r="266" spans="1:65" s="1" customFormat="1" ht="11.25" x14ac:dyDescent="0.2">
      <c r="A266" s="34"/>
      <c r="B266" s="35"/>
      <c r="C266" s="36"/>
      <c r="D266" s="191" t="s">
        <v>160</v>
      </c>
      <c r="E266" s="36"/>
      <c r="F266" s="192" t="s">
        <v>960</v>
      </c>
      <c r="G266" s="36"/>
      <c r="H266" s="36"/>
      <c r="I266" s="193"/>
      <c r="J266" s="36"/>
      <c r="K266" s="36"/>
      <c r="L266" s="39"/>
      <c r="M266" s="194"/>
      <c r="N266" s="195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160</v>
      </c>
      <c r="AU266" s="17" t="s">
        <v>77</v>
      </c>
    </row>
    <row r="267" spans="1:65" s="11" customFormat="1" ht="25.9" customHeight="1" x14ac:dyDescent="0.2">
      <c r="B267" s="162"/>
      <c r="C267" s="163"/>
      <c r="D267" s="164" t="s">
        <v>72</v>
      </c>
      <c r="E267" s="165" t="s">
        <v>1103</v>
      </c>
      <c r="F267" s="165" t="s">
        <v>962</v>
      </c>
      <c r="G267" s="163"/>
      <c r="H267" s="163"/>
      <c r="I267" s="166"/>
      <c r="J267" s="167">
        <f>BK267</f>
        <v>15859.2</v>
      </c>
      <c r="K267" s="163"/>
      <c r="L267" s="168"/>
      <c r="M267" s="169"/>
      <c r="N267" s="170"/>
      <c r="O267" s="170"/>
      <c r="P267" s="171">
        <f>SUM(P268:P269)</f>
        <v>0</v>
      </c>
      <c r="Q267" s="170"/>
      <c r="R267" s="171">
        <f>SUM(R268:R269)</f>
        <v>0</v>
      </c>
      <c r="S267" s="170"/>
      <c r="T267" s="172">
        <f>SUM(T268:T269)</f>
        <v>0</v>
      </c>
      <c r="AR267" s="173" t="s">
        <v>77</v>
      </c>
      <c r="AT267" s="174" t="s">
        <v>72</v>
      </c>
      <c r="AU267" s="174" t="s">
        <v>73</v>
      </c>
      <c r="AY267" s="173" t="s">
        <v>152</v>
      </c>
      <c r="BK267" s="175">
        <f>SUM(BK268:BK269)</f>
        <v>15859.2</v>
      </c>
    </row>
    <row r="268" spans="1:65" s="1" customFormat="1" ht="16.5" customHeight="1" x14ac:dyDescent="0.2">
      <c r="A268" s="34"/>
      <c r="B268" s="35"/>
      <c r="C268" s="178" t="s">
        <v>1104</v>
      </c>
      <c r="D268" s="178" t="s">
        <v>154</v>
      </c>
      <c r="E268" s="179" t="s">
        <v>963</v>
      </c>
      <c r="F268" s="180" t="s">
        <v>964</v>
      </c>
      <c r="G268" s="181" t="s">
        <v>965</v>
      </c>
      <c r="H268" s="182">
        <v>48</v>
      </c>
      <c r="I268" s="183">
        <v>330.4</v>
      </c>
      <c r="J268" s="184">
        <f>ROUND(I268*H268,2)</f>
        <v>15859.2</v>
      </c>
      <c r="K268" s="180" t="s">
        <v>19</v>
      </c>
      <c r="L268" s="39"/>
      <c r="M268" s="185" t="s">
        <v>19</v>
      </c>
      <c r="N268" s="186" t="s">
        <v>45</v>
      </c>
      <c r="O268" s="64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91</v>
      </c>
      <c r="AT268" s="189" t="s">
        <v>154</v>
      </c>
      <c r="AU268" s="189" t="s">
        <v>77</v>
      </c>
      <c r="AY268" s="17" t="s">
        <v>152</v>
      </c>
      <c r="BE268" s="190">
        <f>IF(N268="základní",J268,0)</f>
        <v>0</v>
      </c>
      <c r="BF268" s="190">
        <f>IF(N268="snížená",J268,0)</f>
        <v>15859.2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84</v>
      </c>
      <c r="BK268" s="190">
        <f>ROUND(I268*H268,2)</f>
        <v>15859.2</v>
      </c>
      <c r="BL268" s="17" t="s">
        <v>91</v>
      </c>
      <c r="BM268" s="189" t="s">
        <v>1105</v>
      </c>
    </row>
    <row r="269" spans="1:65" s="1" customFormat="1" ht="11.25" x14ac:dyDescent="0.2">
      <c r="A269" s="34"/>
      <c r="B269" s="35"/>
      <c r="C269" s="36"/>
      <c r="D269" s="191" t="s">
        <v>160</v>
      </c>
      <c r="E269" s="36"/>
      <c r="F269" s="192" t="s">
        <v>964</v>
      </c>
      <c r="G269" s="36"/>
      <c r="H269" s="36"/>
      <c r="I269" s="193"/>
      <c r="J269" s="36"/>
      <c r="K269" s="36"/>
      <c r="L269" s="39"/>
      <c r="M269" s="194"/>
      <c r="N269" s="195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160</v>
      </c>
      <c r="AU269" s="17" t="s">
        <v>77</v>
      </c>
    </row>
    <row r="270" spans="1:65" s="11" customFormat="1" ht="25.9" customHeight="1" x14ac:dyDescent="0.2">
      <c r="B270" s="162"/>
      <c r="C270" s="163"/>
      <c r="D270" s="164" t="s">
        <v>72</v>
      </c>
      <c r="E270" s="165" t="s">
        <v>1106</v>
      </c>
      <c r="F270" s="165" t="s">
        <v>967</v>
      </c>
      <c r="G270" s="163"/>
      <c r="H270" s="163"/>
      <c r="I270" s="166"/>
      <c r="J270" s="167">
        <f>BK270</f>
        <v>15576</v>
      </c>
      <c r="K270" s="163"/>
      <c r="L270" s="168"/>
      <c r="M270" s="169"/>
      <c r="N270" s="170"/>
      <c r="O270" s="170"/>
      <c r="P270" s="171">
        <f>SUM(P271:P274)</f>
        <v>0</v>
      </c>
      <c r="Q270" s="170"/>
      <c r="R270" s="171">
        <f>SUM(R271:R274)</f>
        <v>0</v>
      </c>
      <c r="S270" s="170"/>
      <c r="T270" s="172">
        <f>SUM(T271:T274)</f>
        <v>0</v>
      </c>
      <c r="AR270" s="173" t="s">
        <v>77</v>
      </c>
      <c r="AT270" s="174" t="s">
        <v>72</v>
      </c>
      <c r="AU270" s="174" t="s">
        <v>73</v>
      </c>
      <c r="AY270" s="173" t="s">
        <v>152</v>
      </c>
      <c r="BK270" s="175">
        <f>SUM(BK271:BK274)</f>
        <v>15576</v>
      </c>
    </row>
    <row r="271" spans="1:65" s="1" customFormat="1" ht="16.5" customHeight="1" x14ac:dyDescent="0.2">
      <c r="A271" s="34"/>
      <c r="B271" s="35"/>
      <c r="C271" s="178" t="s">
        <v>759</v>
      </c>
      <c r="D271" s="178" t="s">
        <v>154</v>
      </c>
      <c r="E271" s="179" t="s">
        <v>968</v>
      </c>
      <c r="F271" s="180" t="s">
        <v>969</v>
      </c>
      <c r="G271" s="181" t="s">
        <v>965</v>
      </c>
      <c r="H271" s="182">
        <v>32</v>
      </c>
      <c r="I271" s="183">
        <v>413</v>
      </c>
      <c r="J271" s="184">
        <f>ROUND(I271*H271,2)</f>
        <v>13216</v>
      </c>
      <c r="K271" s="180" t="s">
        <v>19</v>
      </c>
      <c r="L271" s="39"/>
      <c r="M271" s="185" t="s">
        <v>19</v>
      </c>
      <c r="N271" s="186" t="s">
        <v>45</v>
      </c>
      <c r="O271" s="64"/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9" t="s">
        <v>91</v>
      </c>
      <c r="AT271" s="189" t="s">
        <v>154</v>
      </c>
      <c r="AU271" s="189" t="s">
        <v>77</v>
      </c>
      <c r="AY271" s="17" t="s">
        <v>152</v>
      </c>
      <c r="BE271" s="190">
        <f>IF(N271="základní",J271,0)</f>
        <v>0</v>
      </c>
      <c r="BF271" s="190">
        <f>IF(N271="snížená",J271,0)</f>
        <v>13216</v>
      </c>
      <c r="BG271" s="190">
        <f>IF(N271="zákl. přenesená",J271,0)</f>
        <v>0</v>
      </c>
      <c r="BH271" s="190">
        <f>IF(N271="sníž. přenesená",J271,0)</f>
        <v>0</v>
      </c>
      <c r="BI271" s="190">
        <f>IF(N271="nulová",J271,0)</f>
        <v>0</v>
      </c>
      <c r="BJ271" s="17" t="s">
        <v>84</v>
      </c>
      <c r="BK271" s="190">
        <f>ROUND(I271*H271,2)</f>
        <v>13216</v>
      </c>
      <c r="BL271" s="17" t="s">
        <v>91</v>
      </c>
      <c r="BM271" s="189" t="s">
        <v>1107</v>
      </c>
    </row>
    <row r="272" spans="1:65" s="1" customFormat="1" ht="11.25" x14ac:dyDescent="0.2">
      <c r="A272" s="34"/>
      <c r="B272" s="35"/>
      <c r="C272" s="36"/>
      <c r="D272" s="191" t="s">
        <v>160</v>
      </c>
      <c r="E272" s="36"/>
      <c r="F272" s="192" t="s">
        <v>969</v>
      </c>
      <c r="G272" s="36"/>
      <c r="H272" s="36"/>
      <c r="I272" s="193"/>
      <c r="J272" s="36"/>
      <c r="K272" s="36"/>
      <c r="L272" s="39"/>
      <c r="M272" s="194"/>
      <c r="N272" s="195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160</v>
      </c>
      <c r="AU272" s="17" t="s">
        <v>77</v>
      </c>
    </row>
    <row r="273" spans="1:65" s="1" customFormat="1" ht="16.5" customHeight="1" x14ac:dyDescent="0.2">
      <c r="A273" s="34"/>
      <c r="B273" s="35"/>
      <c r="C273" s="178" t="s">
        <v>1108</v>
      </c>
      <c r="D273" s="178" t="s">
        <v>154</v>
      </c>
      <c r="E273" s="179" t="s">
        <v>970</v>
      </c>
      <c r="F273" s="180" t="s">
        <v>971</v>
      </c>
      <c r="G273" s="181" t="s">
        <v>965</v>
      </c>
      <c r="H273" s="182">
        <v>4</v>
      </c>
      <c r="I273" s="183">
        <v>590</v>
      </c>
      <c r="J273" s="184">
        <f>ROUND(I273*H273,2)</f>
        <v>2360</v>
      </c>
      <c r="K273" s="180" t="s">
        <v>19</v>
      </c>
      <c r="L273" s="39"/>
      <c r="M273" s="185" t="s">
        <v>19</v>
      </c>
      <c r="N273" s="186" t="s">
        <v>45</v>
      </c>
      <c r="O273" s="64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91</v>
      </c>
      <c r="AT273" s="189" t="s">
        <v>154</v>
      </c>
      <c r="AU273" s="189" t="s">
        <v>77</v>
      </c>
      <c r="AY273" s="17" t="s">
        <v>152</v>
      </c>
      <c r="BE273" s="190">
        <f>IF(N273="základní",J273,0)</f>
        <v>0</v>
      </c>
      <c r="BF273" s="190">
        <f>IF(N273="snížená",J273,0)</f>
        <v>2360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7" t="s">
        <v>84</v>
      </c>
      <c r="BK273" s="190">
        <f>ROUND(I273*H273,2)</f>
        <v>2360</v>
      </c>
      <c r="BL273" s="17" t="s">
        <v>91</v>
      </c>
      <c r="BM273" s="189" t="s">
        <v>1109</v>
      </c>
    </row>
    <row r="274" spans="1:65" s="1" customFormat="1" ht="11.25" x14ac:dyDescent="0.2">
      <c r="A274" s="34"/>
      <c r="B274" s="35"/>
      <c r="C274" s="36"/>
      <c r="D274" s="191" t="s">
        <v>160</v>
      </c>
      <c r="E274" s="36"/>
      <c r="F274" s="192" t="s">
        <v>971</v>
      </c>
      <c r="G274" s="36"/>
      <c r="H274" s="36"/>
      <c r="I274" s="193"/>
      <c r="J274" s="36"/>
      <c r="K274" s="36"/>
      <c r="L274" s="39"/>
      <c r="M274" s="194"/>
      <c r="N274" s="195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160</v>
      </c>
      <c r="AU274" s="17" t="s">
        <v>77</v>
      </c>
    </row>
    <row r="275" spans="1:65" s="11" customFormat="1" ht="25.9" customHeight="1" x14ac:dyDescent="0.2">
      <c r="B275" s="162"/>
      <c r="C275" s="163"/>
      <c r="D275" s="164" t="s">
        <v>72</v>
      </c>
      <c r="E275" s="165" t="s">
        <v>335</v>
      </c>
      <c r="F275" s="165" t="s">
        <v>336</v>
      </c>
      <c r="G275" s="163"/>
      <c r="H275" s="163"/>
      <c r="I275" s="166"/>
      <c r="J275" s="167">
        <f>BK275</f>
        <v>33040</v>
      </c>
      <c r="K275" s="163"/>
      <c r="L275" s="168"/>
      <c r="M275" s="169"/>
      <c r="N275" s="170"/>
      <c r="O275" s="170"/>
      <c r="P275" s="171">
        <f>SUM(P276:P285)</f>
        <v>0</v>
      </c>
      <c r="Q275" s="170"/>
      <c r="R275" s="171">
        <f>SUM(R276:R285)</f>
        <v>0</v>
      </c>
      <c r="S275" s="170"/>
      <c r="T275" s="172">
        <f>SUM(T276:T285)</f>
        <v>0</v>
      </c>
      <c r="AR275" s="173" t="s">
        <v>94</v>
      </c>
      <c r="AT275" s="174" t="s">
        <v>72</v>
      </c>
      <c r="AU275" s="174" t="s">
        <v>73</v>
      </c>
      <c r="AY275" s="173" t="s">
        <v>152</v>
      </c>
      <c r="BK275" s="175">
        <f>SUM(BK276:BK285)</f>
        <v>33040</v>
      </c>
    </row>
    <row r="276" spans="1:65" s="1" customFormat="1" ht="16.5" customHeight="1" x14ac:dyDescent="0.2">
      <c r="A276" s="34"/>
      <c r="B276" s="35"/>
      <c r="C276" s="178" t="s">
        <v>1143</v>
      </c>
      <c r="D276" s="178" t="s">
        <v>154</v>
      </c>
      <c r="E276" s="179" t="s">
        <v>1110</v>
      </c>
      <c r="F276" s="180" t="s">
        <v>973</v>
      </c>
      <c r="G276" s="181" t="s">
        <v>974</v>
      </c>
      <c r="H276" s="182">
        <v>1</v>
      </c>
      <c r="I276" s="183">
        <v>1180</v>
      </c>
      <c r="J276" s="184">
        <f>ROUND(I276*H276,2)</f>
        <v>1180</v>
      </c>
      <c r="K276" s="180" t="s">
        <v>19</v>
      </c>
      <c r="L276" s="39"/>
      <c r="M276" s="185" t="s">
        <v>19</v>
      </c>
      <c r="N276" s="186" t="s">
        <v>45</v>
      </c>
      <c r="O276" s="64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343</v>
      </c>
      <c r="AT276" s="189" t="s">
        <v>154</v>
      </c>
      <c r="AU276" s="189" t="s">
        <v>77</v>
      </c>
      <c r="AY276" s="17" t="s">
        <v>152</v>
      </c>
      <c r="BE276" s="190">
        <f>IF(N276="základní",J276,0)</f>
        <v>0</v>
      </c>
      <c r="BF276" s="190">
        <f>IF(N276="snížená",J276,0)</f>
        <v>1180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17" t="s">
        <v>84</v>
      </c>
      <c r="BK276" s="190">
        <f>ROUND(I276*H276,2)</f>
        <v>1180</v>
      </c>
      <c r="BL276" s="17" t="s">
        <v>343</v>
      </c>
      <c r="BM276" s="189" t="s">
        <v>1165</v>
      </c>
    </row>
    <row r="277" spans="1:65" s="1" customFormat="1" ht="11.25" x14ac:dyDescent="0.2">
      <c r="A277" s="34"/>
      <c r="B277" s="35"/>
      <c r="C277" s="36"/>
      <c r="D277" s="191" t="s">
        <v>160</v>
      </c>
      <c r="E277" s="36"/>
      <c r="F277" s="192" t="s">
        <v>976</v>
      </c>
      <c r="G277" s="36"/>
      <c r="H277" s="36"/>
      <c r="I277" s="193"/>
      <c r="J277" s="36"/>
      <c r="K277" s="36"/>
      <c r="L277" s="39"/>
      <c r="M277" s="194"/>
      <c r="N277" s="195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160</v>
      </c>
      <c r="AU277" s="17" t="s">
        <v>77</v>
      </c>
    </row>
    <row r="278" spans="1:65" s="1" customFormat="1" ht="16.5" customHeight="1" x14ac:dyDescent="0.2">
      <c r="A278" s="34"/>
      <c r="B278" s="35"/>
      <c r="C278" s="178" t="s">
        <v>863</v>
      </c>
      <c r="D278" s="178" t="s">
        <v>154</v>
      </c>
      <c r="E278" s="179" t="s">
        <v>1113</v>
      </c>
      <c r="F278" s="180" t="s">
        <v>978</v>
      </c>
      <c r="G278" s="181" t="s">
        <v>974</v>
      </c>
      <c r="H278" s="182">
        <v>1</v>
      </c>
      <c r="I278" s="183">
        <v>11800</v>
      </c>
      <c r="J278" s="184">
        <f>ROUND(I278*H278,2)</f>
        <v>11800</v>
      </c>
      <c r="K278" s="180" t="s">
        <v>19</v>
      </c>
      <c r="L278" s="39"/>
      <c r="M278" s="185" t="s">
        <v>19</v>
      </c>
      <c r="N278" s="186" t="s">
        <v>45</v>
      </c>
      <c r="O278" s="64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343</v>
      </c>
      <c r="AT278" s="189" t="s">
        <v>154</v>
      </c>
      <c r="AU278" s="189" t="s">
        <v>77</v>
      </c>
      <c r="AY278" s="17" t="s">
        <v>152</v>
      </c>
      <c r="BE278" s="190">
        <f>IF(N278="základní",J278,0)</f>
        <v>0</v>
      </c>
      <c r="BF278" s="190">
        <f>IF(N278="snížená",J278,0)</f>
        <v>11800</v>
      </c>
      <c r="BG278" s="190">
        <f>IF(N278="zákl. přenesená",J278,0)</f>
        <v>0</v>
      </c>
      <c r="BH278" s="190">
        <f>IF(N278="sníž. přenesená",J278,0)</f>
        <v>0</v>
      </c>
      <c r="BI278" s="190">
        <f>IF(N278="nulová",J278,0)</f>
        <v>0</v>
      </c>
      <c r="BJ278" s="17" t="s">
        <v>84</v>
      </c>
      <c r="BK278" s="190">
        <f>ROUND(I278*H278,2)</f>
        <v>11800</v>
      </c>
      <c r="BL278" s="17" t="s">
        <v>343</v>
      </c>
      <c r="BM278" s="189" t="s">
        <v>1166</v>
      </c>
    </row>
    <row r="279" spans="1:65" s="1" customFormat="1" ht="11.25" x14ac:dyDescent="0.2">
      <c r="A279" s="34"/>
      <c r="B279" s="35"/>
      <c r="C279" s="36"/>
      <c r="D279" s="191" t="s">
        <v>160</v>
      </c>
      <c r="E279" s="36"/>
      <c r="F279" s="192" t="s">
        <v>976</v>
      </c>
      <c r="G279" s="36"/>
      <c r="H279" s="36"/>
      <c r="I279" s="193"/>
      <c r="J279" s="36"/>
      <c r="K279" s="36"/>
      <c r="L279" s="39"/>
      <c r="M279" s="194"/>
      <c r="N279" s="195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160</v>
      </c>
      <c r="AU279" s="17" t="s">
        <v>77</v>
      </c>
    </row>
    <row r="280" spans="1:65" s="1" customFormat="1" ht="16.5" customHeight="1" x14ac:dyDescent="0.2">
      <c r="A280" s="34"/>
      <c r="B280" s="35"/>
      <c r="C280" s="178" t="s">
        <v>1146</v>
      </c>
      <c r="D280" s="178" t="s">
        <v>154</v>
      </c>
      <c r="E280" s="179" t="s">
        <v>1115</v>
      </c>
      <c r="F280" s="180" t="s">
        <v>981</v>
      </c>
      <c r="G280" s="181" t="s">
        <v>974</v>
      </c>
      <c r="H280" s="182">
        <v>1</v>
      </c>
      <c r="I280" s="183">
        <v>11800</v>
      </c>
      <c r="J280" s="184">
        <f>ROUND(I280*H280,2)</f>
        <v>11800</v>
      </c>
      <c r="K280" s="180" t="s">
        <v>19</v>
      </c>
      <c r="L280" s="39"/>
      <c r="M280" s="185" t="s">
        <v>19</v>
      </c>
      <c r="N280" s="186" t="s">
        <v>45</v>
      </c>
      <c r="O280" s="64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343</v>
      </c>
      <c r="AT280" s="189" t="s">
        <v>154</v>
      </c>
      <c r="AU280" s="189" t="s">
        <v>77</v>
      </c>
      <c r="AY280" s="17" t="s">
        <v>152</v>
      </c>
      <c r="BE280" s="190">
        <f>IF(N280="základní",J280,0)</f>
        <v>0</v>
      </c>
      <c r="BF280" s="190">
        <f>IF(N280="snížená",J280,0)</f>
        <v>11800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17" t="s">
        <v>84</v>
      </c>
      <c r="BK280" s="190">
        <f>ROUND(I280*H280,2)</f>
        <v>11800</v>
      </c>
      <c r="BL280" s="17" t="s">
        <v>343</v>
      </c>
      <c r="BM280" s="189" t="s">
        <v>1167</v>
      </c>
    </row>
    <row r="281" spans="1:65" s="1" customFormat="1" ht="11.25" x14ac:dyDescent="0.2">
      <c r="A281" s="34"/>
      <c r="B281" s="35"/>
      <c r="C281" s="36"/>
      <c r="D281" s="191" t="s">
        <v>160</v>
      </c>
      <c r="E281" s="36"/>
      <c r="F281" s="192" t="s">
        <v>976</v>
      </c>
      <c r="G281" s="36"/>
      <c r="H281" s="36"/>
      <c r="I281" s="193"/>
      <c r="J281" s="36"/>
      <c r="K281" s="36"/>
      <c r="L281" s="39"/>
      <c r="M281" s="194"/>
      <c r="N281" s="195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160</v>
      </c>
      <c r="AU281" s="17" t="s">
        <v>77</v>
      </c>
    </row>
    <row r="282" spans="1:65" s="1" customFormat="1" ht="16.5" customHeight="1" x14ac:dyDescent="0.2">
      <c r="A282" s="34"/>
      <c r="B282" s="35"/>
      <c r="C282" s="178" t="s">
        <v>864</v>
      </c>
      <c r="D282" s="178" t="s">
        <v>154</v>
      </c>
      <c r="E282" s="179" t="s">
        <v>1118</v>
      </c>
      <c r="F282" s="180" t="s">
        <v>984</v>
      </c>
      <c r="G282" s="181" t="s">
        <v>974</v>
      </c>
      <c r="H282" s="182">
        <v>1</v>
      </c>
      <c r="I282" s="183">
        <v>5900</v>
      </c>
      <c r="J282" s="184">
        <f>ROUND(I282*H282,2)</f>
        <v>5900</v>
      </c>
      <c r="K282" s="180" t="s">
        <v>19</v>
      </c>
      <c r="L282" s="39"/>
      <c r="M282" s="185" t="s">
        <v>19</v>
      </c>
      <c r="N282" s="186" t="s">
        <v>45</v>
      </c>
      <c r="O282" s="64"/>
      <c r="P282" s="187">
        <f>O282*H282</f>
        <v>0</v>
      </c>
      <c r="Q282" s="187">
        <v>0</v>
      </c>
      <c r="R282" s="187">
        <f>Q282*H282</f>
        <v>0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343</v>
      </c>
      <c r="AT282" s="189" t="s">
        <v>154</v>
      </c>
      <c r="AU282" s="189" t="s">
        <v>77</v>
      </c>
      <c r="AY282" s="17" t="s">
        <v>152</v>
      </c>
      <c r="BE282" s="190">
        <f>IF(N282="základní",J282,0)</f>
        <v>0</v>
      </c>
      <c r="BF282" s="190">
        <f>IF(N282="snížená",J282,0)</f>
        <v>5900</v>
      </c>
      <c r="BG282" s="190">
        <f>IF(N282="zákl. přenesená",J282,0)</f>
        <v>0</v>
      </c>
      <c r="BH282" s="190">
        <f>IF(N282="sníž. přenesená",J282,0)</f>
        <v>0</v>
      </c>
      <c r="BI282" s="190">
        <f>IF(N282="nulová",J282,0)</f>
        <v>0</v>
      </c>
      <c r="BJ282" s="17" t="s">
        <v>84</v>
      </c>
      <c r="BK282" s="190">
        <f>ROUND(I282*H282,2)</f>
        <v>5900</v>
      </c>
      <c r="BL282" s="17" t="s">
        <v>343</v>
      </c>
      <c r="BM282" s="189" t="s">
        <v>1168</v>
      </c>
    </row>
    <row r="283" spans="1:65" s="1" customFormat="1" ht="11.25" x14ac:dyDescent="0.2">
      <c r="A283" s="34"/>
      <c r="B283" s="35"/>
      <c r="C283" s="36"/>
      <c r="D283" s="191" t="s">
        <v>160</v>
      </c>
      <c r="E283" s="36"/>
      <c r="F283" s="192" t="s">
        <v>976</v>
      </c>
      <c r="G283" s="36"/>
      <c r="H283" s="36"/>
      <c r="I283" s="193"/>
      <c r="J283" s="36"/>
      <c r="K283" s="36"/>
      <c r="L283" s="39"/>
      <c r="M283" s="194"/>
      <c r="N283" s="195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160</v>
      </c>
      <c r="AU283" s="17" t="s">
        <v>77</v>
      </c>
    </row>
    <row r="284" spans="1:65" s="1" customFormat="1" ht="16.5" customHeight="1" x14ac:dyDescent="0.2">
      <c r="A284" s="34"/>
      <c r="B284" s="35"/>
      <c r="C284" s="178" t="s">
        <v>1149</v>
      </c>
      <c r="D284" s="178" t="s">
        <v>154</v>
      </c>
      <c r="E284" s="179" t="s">
        <v>1120</v>
      </c>
      <c r="F284" s="180" t="s">
        <v>987</v>
      </c>
      <c r="G284" s="181" t="s">
        <v>974</v>
      </c>
      <c r="H284" s="182">
        <v>1</v>
      </c>
      <c r="I284" s="183">
        <v>2360</v>
      </c>
      <c r="J284" s="184">
        <f>ROUND(I284*H284,2)</f>
        <v>2360</v>
      </c>
      <c r="K284" s="180" t="s">
        <v>19</v>
      </c>
      <c r="L284" s="39"/>
      <c r="M284" s="185" t="s">
        <v>19</v>
      </c>
      <c r="N284" s="186" t="s">
        <v>45</v>
      </c>
      <c r="O284" s="64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343</v>
      </c>
      <c r="AT284" s="189" t="s">
        <v>154</v>
      </c>
      <c r="AU284" s="189" t="s">
        <v>77</v>
      </c>
      <c r="AY284" s="17" t="s">
        <v>152</v>
      </c>
      <c r="BE284" s="190">
        <f>IF(N284="základní",J284,0)</f>
        <v>0</v>
      </c>
      <c r="BF284" s="190">
        <f>IF(N284="snížená",J284,0)</f>
        <v>2360</v>
      </c>
      <c r="BG284" s="190">
        <f>IF(N284="zákl. přenesená",J284,0)</f>
        <v>0</v>
      </c>
      <c r="BH284" s="190">
        <f>IF(N284="sníž. přenesená",J284,0)</f>
        <v>0</v>
      </c>
      <c r="BI284" s="190">
        <f>IF(N284="nulová",J284,0)</f>
        <v>0</v>
      </c>
      <c r="BJ284" s="17" t="s">
        <v>84</v>
      </c>
      <c r="BK284" s="190">
        <f>ROUND(I284*H284,2)</f>
        <v>2360</v>
      </c>
      <c r="BL284" s="17" t="s">
        <v>343</v>
      </c>
      <c r="BM284" s="189" t="s">
        <v>1169</v>
      </c>
    </row>
    <row r="285" spans="1:65" s="1" customFormat="1" ht="11.25" x14ac:dyDescent="0.2">
      <c r="A285" s="34"/>
      <c r="B285" s="35"/>
      <c r="C285" s="36"/>
      <c r="D285" s="191" t="s">
        <v>160</v>
      </c>
      <c r="E285" s="36"/>
      <c r="F285" s="192" t="s">
        <v>987</v>
      </c>
      <c r="G285" s="36"/>
      <c r="H285" s="36"/>
      <c r="I285" s="193"/>
      <c r="J285" s="36"/>
      <c r="K285" s="36"/>
      <c r="L285" s="39"/>
      <c r="M285" s="230"/>
      <c r="N285" s="231"/>
      <c r="O285" s="232"/>
      <c r="P285" s="232"/>
      <c r="Q285" s="232"/>
      <c r="R285" s="232"/>
      <c r="S285" s="232"/>
      <c r="T285" s="233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160</v>
      </c>
      <c r="AU285" s="17" t="s">
        <v>77</v>
      </c>
    </row>
    <row r="286" spans="1:65" s="1" customFormat="1" ht="6.95" customHeight="1" x14ac:dyDescent="0.2">
      <c r="A286" s="34"/>
      <c r="B286" s="47"/>
      <c r="C286" s="48"/>
      <c r="D286" s="48"/>
      <c r="E286" s="48"/>
      <c r="F286" s="48"/>
      <c r="G286" s="48"/>
      <c r="H286" s="48"/>
      <c r="I286" s="48"/>
      <c r="J286" s="48"/>
      <c r="K286" s="48"/>
      <c r="L286" s="39"/>
      <c r="M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</row>
  </sheetData>
  <sheetProtection password="CC35" sheet="1" objects="1" scenarios="1" formatColumns="0" formatRows="0" autoFilter="0"/>
  <autoFilter ref="C99:K285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 x14ac:dyDescent="0.2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114</v>
      </c>
    </row>
    <row r="3" spans="1:46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77</v>
      </c>
    </row>
    <row r="4" spans="1:46" ht="24.95" customHeight="1" x14ac:dyDescent="0.2">
      <c r="B4" s="20"/>
      <c r="D4" s="110" t="s">
        <v>115</v>
      </c>
      <c r="L4" s="20"/>
      <c r="M4" s="111" t="s">
        <v>10</v>
      </c>
      <c r="AT4" s="17" t="s">
        <v>4</v>
      </c>
    </row>
    <row r="5" spans="1:46" ht="6.95" customHeight="1" x14ac:dyDescent="0.2">
      <c r="B5" s="20"/>
      <c r="L5" s="20"/>
    </row>
    <row r="6" spans="1:46" ht="12" customHeight="1" x14ac:dyDescent="0.2">
      <c r="B6" s="20"/>
      <c r="D6" s="112" t="s">
        <v>16</v>
      </c>
      <c r="L6" s="20"/>
    </row>
    <row r="7" spans="1:46" ht="16.5" customHeight="1" x14ac:dyDescent="0.2">
      <c r="B7" s="20"/>
      <c r="E7" s="372" t="str">
        <f>'Rekapitulace stavby'!K6</f>
        <v>Čtyřlístek- udržovací práce DBS</v>
      </c>
      <c r="F7" s="373"/>
      <c r="G7" s="373"/>
      <c r="H7" s="373"/>
      <c r="L7" s="20"/>
    </row>
    <row r="8" spans="1:46" s="1" customFormat="1" ht="12" customHeight="1" x14ac:dyDescent="0.2">
      <c r="A8" s="34"/>
      <c r="B8" s="39"/>
      <c r="C8" s="34"/>
      <c r="D8" s="112" t="s">
        <v>116</v>
      </c>
      <c r="E8" s="34"/>
      <c r="F8" s="34"/>
      <c r="G8" s="34"/>
      <c r="H8" s="34"/>
      <c r="I8" s="34"/>
      <c r="J8" s="34"/>
      <c r="K8" s="34"/>
      <c r="L8" s="113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1" customFormat="1" ht="16.5" customHeight="1" x14ac:dyDescent="0.2">
      <c r="A9" s="34"/>
      <c r="B9" s="39"/>
      <c r="C9" s="34"/>
      <c r="D9" s="34"/>
      <c r="E9" s="375" t="s">
        <v>1170</v>
      </c>
      <c r="F9" s="374"/>
      <c r="G9" s="374"/>
      <c r="H9" s="374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1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1" customFormat="1" ht="12" customHeight="1" x14ac:dyDescent="0.2">
      <c r="A11" s="34"/>
      <c r="B11" s="39"/>
      <c r="C11" s="34"/>
      <c r="D11" s="112" t="s">
        <v>18</v>
      </c>
      <c r="E11" s="34"/>
      <c r="F11" s="103" t="s">
        <v>19</v>
      </c>
      <c r="G11" s="34"/>
      <c r="H11" s="34"/>
      <c r="I11" s="112" t="s">
        <v>20</v>
      </c>
      <c r="J11" s="103" t="s">
        <v>19</v>
      </c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1" customFormat="1" ht="12" customHeight="1" x14ac:dyDescent="0.2">
      <c r="A12" s="34"/>
      <c r="B12" s="39"/>
      <c r="C12" s="34"/>
      <c r="D12" s="112" t="s">
        <v>21</v>
      </c>
      <c r="E12" s="34"/>
      <c r="F12" s="103" t="s">
        <v>22</v>
      </c>
      <c r="G12" s="34"/>
      <c r="H12" s="34"/>
      <c r="I12" s="112" t="s">
        <v>23</v>
      </c>
      <c r="J12" s="114" t="str">
        <f>'Rekapitulace stavby'!AN8</f>
        <v>19. 11. 2021</v>
      </c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1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1" customFormat="1" ht="12" customHeight="1" x14ac:dyDescent="0.2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03" t="s">
        <v>27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1" customFormat="1" ht="18" customHeight="1" x14ac:dyDescent="0.2">
      <c r="A15" s="34"/>
      <c r="B15" s="39"/>
      <c r="C15" s="34"/>
      <c r="D15" s="34"/>
      <c r="E15" s="103" t="s">
        <v>28</v>
      </c>
      <c r="F15" s="34"/>
      <c r="G15" s="34"/>
      <c r="H15" s="34"/>
      <c r="I15" s="112" t="s">
        <v>29</v>
      </c>
      <c r="J15" s="103" t="s">
        <v>30</v>
      </c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1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12" customHeight="1" x14ac:dyDescent="0.2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stavby'!AN13</f>
        <v>Vyplň údaj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18" customHeight="1" x14ac:dyDescent="0.2">
      <c r="A18" s="34"/>
      <c r="B18" s="39"/>
      <c r="C18" s="34"/>
      <c r="D18" s="34"/>
      <c r="E18" s="376" t="str">
        <f>'Rekapitulace stavby'!E14</f>
        <v>Vyplň údaj</v>
      </c>
      <c r="F18" s="377"/>
      <c r="G18" s="377"/>
      <c r="H18" s="377"/>
      <c r="I18" s="112" t="s">
        <v>29</v>
      </c>
      <c r="J18" s="30" t="str">
        <f>'Rekapitulace stavby'!AN14</f>
        <v>Vyplň údaj</v>
      </c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12" customHeight="1" x14ac:dyDescent="0.2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03" t="str">
        <f>IF('Rekapitulace stavby'!AN16="","",'Rekapitulace stavby'!AN16)</f>
        <v/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18" customHeight="1" x14ac:dyDescent="0.2">
      <c r="A21" s="34"/>
      <c r="B21" s="39"/>
      <c r="C21" s="34"/>
      <c r="D21" s="34"/>
      <c r="E21" s="103" t="str">
        <f>IF('Rekapitulace stavby'!E17="","",'Rekapitulace stavby'!E17)</f>
        <v xml:space="preserve"> </v>
      </c>
      <c r="F21" s="34"/>
      <c r="G21" s="34"/>
      <c r="H21" s="34"/>
      <c r="I21" s="112" t="s">
        <v>29</v>
      </c>
      <c r="J21" s="103" t="str">
        <f>IF('Rekapitulace stavby'!AN17="","",'Rekapitulace stavby'!AN17)</f>
        <v/>
      </c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12" customHeight="1" x14ac:dyDescent="0.2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26</v>
      </c>
      <c r="J23" s="103" t="str">
        <f>IF('Rekapitulace stavby'!AN19="","",'Rekapitulace stavby'!AN19)</f>
        <v/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18" customHeight="1" x14ac:dyDescent="0.2">
      <c r="A24" s="34"/>
      <c r="B24" s="39"/>
      <c r="C24" s="34"/>
      <c r="D24" s="34"/>
      <c r="E24" s="103" t="str">
        <f>IF('Rekapitulace stavby'!E20="","",'Rekapitulace stavby'!E20)</f>
        <v xml:space="preserve"> </v>
      </c>
      <c r="F24" s="34"/>
      <c r="G24" s="34"/>
      <c r="H24" s="34"/>
      <c r="I24" s="112" t="s">
        <v>29</v>
      </c>
      <c r="J24" s="103" t="str">
        <f>IF('Rekapitulace stavby'!AN20="","",'Rekapitulace stavby'!AN20)</f>
        <v/>
      </c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1" customFormat="1" ht="12" customHeight="1" x14ac:dyDescent="0.2">
      <c r="A26" s="34"/>
      <c r="B26" s="39"/>
      <c r="C26" s="34"/>
      <c r="D26" s="112" t="s">
        <v>37</v>
      </c>
      <c r="E26" s="34"/>
      <c r="F26" s="34"/>
      <c r="G26" s="34"/>
      <c r="H26" s="34"/>
      <c r="I26" s="34"/>
      <c r="J26" s="34"/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7" customFormat="1" ht="16.5" customHeight="1" x14ac:dyDescent="0.2">
      <c r="A27" s="115"/>
      <c r="B27" s="116"/>
      <c r="C27" s="115"/>
      <c r="D27" s="115"/>
      <c r="E27" s="378" t="s">
        <v>19</v>
      </c>
      <c r="F27" s="378"/>
      <c r="G27" s="378"/>
      <c r="H27" s="37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1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1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11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1" customFormat="1" ht="25.35" customHeight="1" x14ac:dyDescent="0.2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ROUND(J85, 2)</f>
        <v>218292.44</v>
      </c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14.45" customHeight="1" x14ac:dyDescent="0.2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14.45" customHeight="1" x14ac:dyDescent="0.2">
      <c r="A33" s="34"/>
      <c r="B33" s="39"/>
      <c r="C33" s="34"/>
      <c r="D33" s="122" t="s">
        <v>43</v>
      </c>
      <c r="E33" s="112" t="s">
        <v>44</v>
      </c>
      <c r="F33" s="123">
        <f>ROUND((SUM(BE85:BE296)),  2)</f>
        <v>0</v>
      </c>
      <c r="G33" s="34"/>
      <c r="H33" s="34"/>
      <c r="I33" s="124">
        <v>0.21</v>
      </c>
      <c r="J33" s="123">
        <f>ROUND(((SUM(BE85:BE296))*I33),  2)</f>
        <v>0</v>
      </c>
      <c r="K33" s="34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customHeight="1" x14ac:dyDescent="0.2">
      <c r="A34" s="34"/>
      <c r="B34" s="39"/>
      <c r="C34" s="34"/>
      <c r="D34" s="34"/>
      <c r="E34" s="112" t="s">
        <v>45</v>
      </c>
      <c r="F34" s="123">
        <f>ROUND((SUM(BF85:BF296)),  2)</f>
        <v>218292.44</v>
      </c>
      <c r="G34" s="34"/>
      <c r="H34" s="34"/>
      <c r="I34" s="124">
        <v>0.15</v>
      </c>
      <c r="J34" s="123">
        <f>ROUND(((SUM(BF85:BF296))*I34),  2)</f>
        <v>32743.87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hidden="1" customHeight="1" x14ac:dyDescent="0.2">
      <c r="A35" s="34"/>
      <c r="B35" s="39"/>
      <c r="C35" s="34"/>
      <c r="D35" s="34"/>
      <c r="E35" s="112" t="s">
        <v>46</v>
      </c>
      <c r="F35" s="123">
        <f>ROUND((SUM(BG85:BG296)),  2)</f>
        <v>0</v>
      </c>
      <c r="G35" s="34"/>
      <c r="H35" s="34"/>
      <c r="I35" s="124">
        <v>0.21</v>
      </c>
      <c r="J35" s="123">
        <f>0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14.45" hidden="1" customHeight="1" x14ac:dyDescent="0.2">
      <c r="A36" s="34"/>
      <c r="B36" s="39"/>
      <c r="C36" s="34"/>
      <c r="D36" s="34"/>
      <c r="E36" s="112" t="s">
        <v>47</v>
      </c>
      <c r="F36" s="123">
        <f>ROUND((SUM(BH85:BH296)),  2)</f>
        <v>0</v>
      </c>
      <c r="G36" s="34"/>
      <c r="H36" s="34"/>
      <c r="I36" s="124">
        <v>0.15</v>
      </c>
      <c r="J36" s="123">
        <f>0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14.45" hidden="1" customHeight="1" x14ac:dyDescent="0.2">
      <c r="A37" s="34"/>
      <c r="B37" s="39"/>
      <c r="C37" s="34"/>
      <c r="D37" s="34"/>
      <c r="E37" s="112" t="s">
        <v>48</v>
      </c>
      <c r="F37" s="123">
        <f>ROUND((SUM(BI85:BI296)),  2)</f>
        <v>0</v>
      </c>
      <c r="G37" s="34"/>
      <c r="H37" s="34"/>
      <c r="I37" s="124">
        <v>0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25.35" customHeight="1" x14ac:dyDescent="0.2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251036.31</v>
      </c>
      <c r="K39" s="131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1" customFormat="1" ht="14.45" customHeight="1" x14ac:dyDescent="0.2">
      <c r="A40" s="34"/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1" customFormat="1" ht="6.95" customHeight="1" x14ac:dyDescent="0.2">
      <c r="A44" s="34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24.95" customHeight="1" x14ac:dyDescent="0.2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13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1" customFormat="1" ht="6.95" customHeight="1" x14ac:dyDescent="0.2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12" customHeight="1" x14ac:dyDescent="0.2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16.5" customHeight="1" x14ac:dyDescent="0.2">
      <c r="A48" s="34"/>
      <c r="B48" s="35"/>
      <c r="C48" s="36"/>
      <c r="D48" s="36"/>
      <c r="E48" s="379" t="str">
        <f>E7</f>
        <v>Čtyřlístek- udržovací práce DBS</v>
      </c>
      <c r="F48" s="380"/>
      <c r="G48" s="380"/>
      <c r="H48" s="380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12" customHeight="1" x14ac:dyDescent="0.2">
      <c r="A49" s="34"/>
      <c r="B49" s="35"/>
      <c r="C49" s="29" t="s">
        <v>116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16.5" customHeight="1" x14ac:dyDescent="0.2">
      <c r="A50" s="34"/>
      <c r="B50" s="35"/>
      <c r="C50" s="36"/>
      <c r="D50" s="36"/>
      <c r="E50" s="349" t="str">
        <f>E9</f>
        <v>3 - ZTI</v>
      </c>
      <c r="F50" s="381"/>
      <c r="G50" s="381"/>
      <c r="H50" s="381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6.95" customHeight="1" x14ac:dyDescent="0.2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13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1" customFormat="1" ht="12" customHeight="1" x14ac:dyDescent="0.2">
      <c r="A52" s="34"/>
      <c r="B52" s="35"/>
      <c r="C52" s="29" t="s">
        <v>21</v>
      </c>
      <c r="D52" s="36"/>
      <c r="E52" s="36"/>
      <c r="F52" s="27" t="str">
        <f>F12</f>
        <v>Ostrava</v>
      </c>
      <c r="G52" s="36"/>
      <c r="H52" s="36"/>
      <c r="I52" s="29" t="s">
        <v>23</v>
      </c>
      <c r="J52" s="59" t="str">
        <f>IF(J12="","",J12)</f>
        <v>19. 11. 2021</v>
      </c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6.95" customHeight="1" x14ac:dyDescent="0.2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5.2" customHeight="1" x14ac:dyDescent="0.2">
      <c r="A54" s="34"/>
      <c r="B54" s="35"/>
      <c r="C54" s="29" t="s">
        <v>25</v>
      </c>
      <c r="D54" s="36"/>
      <c r="E54" s="36"/>
      <c r="F54" s="27" t="str">
        <f>E15</f>
        <v>Čtyřlístek</v>
      </c>
      <c r="G54" s="36"/>
      <c r="H54" s="36"/>
      <c r="I54" s="29" t="s">
        <v>33</v>
      </c>
      <c r="J54" s="32" t="str">
        <f>E21</f>
        <v xml:space="preserve"> </v>
      </c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15.2" customHeight="1" x14ac:dyDescent="0.2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36</v>
      </c>
      <c r="J55" s="32" t="str">
        <f>E24</f>
        <v xml:space="preserve"> </v>
      </c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1" customFormat="1" ht="10.35" customHeight="1" x14ac:dyDescent="0.2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1" customFormat="1" ht="29.25" customHeight="1" x14ac:dyDescent="0.2">
      <c r="A57" s="34"/>
      <c r="B57" s="35"/>
      <c r="C57" s="136" t="s">
        <v>121</v>
      </c>
      <c r="D57" s="137"/>
      <c r="E57" s="137"/>
      <c r="F57" s="137"/>
      <c r="G57" s="137"/>
      <c r="H57" s="137"/>
      <c r="I57" s="137"/>
      <c r="J57" s="138" t="s">
        <v>122</v>
      </c>
      <c r="K57" s="137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1" customFormat="1" ht="10.35" customHeight="1" x14ac:dyDescent="0.2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1" customFormat="1" ht="22.9" customHeight="1" x14ac:dyDescent="0.2">
      <c r="A59" s="34"/>
      <c r="B59" s="35"/>
      <c r="C59" s="139" t="s">
        <v>71</v>
      </c>
      <c r="D59" s="36"/>
      <c r="E59" s="36"/>
      <c r="F59" s="36"/>
      <c r="G59" s="36"/>
      <c r="H59" s="36"/>
      <c r="I59" s="36"/>
      <c r="J59" s="77">
        <f>J85</f>
        <v>218292.43999999997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8" customFormat="1" ht="24.95" customHeight="1" x14ac:dyDescent="0.2">
      <c r="B60" s="140"/>
      <c r="C60" s="141"/>
      <c r="D60" s="142" t="s">
        <v>129</v>
      </c>
      <c r="E60" s="143"/>
      <c r="F60" s="143"/>
      <c r="G60" s="143"/>
      <c r="H60" s="143"/>
      <c r="I60" s="143"/>
      <c r="J60" s="144">
        <f>J86</f>
        <v>209206.43999999997</v>
      </c>
      <c r="K60" s="141"/>
      <c r="L60" s="145"/>
    </row>
    <row r="61" spans="1:47" s="9" customFormat="1" ht="19.899999999999999" customHeight="1" x14ac:dyDescent="0.2">
      <c r="B61" s="146"/>
      <c r="C61" s="97"/>
      <c r="D61" s="147" t="s">
        <v>1171</v>
      </c>
      <c r="E61" s="148"/>
      <c r="F61" s="148"/>
      <c r="G61" s="148"/>
      <c r="H61" s="148"/>
      <c r="I61" s="148"/>
      <c r="J61" s="149">
        <f>J87</f>
        <v>209206.43999999997</v>
      </c>
      <c r="K61" s="97"/>
      <c r="L61" s="150"/>
    </row>
    <row r="62" spans="1:47" s="8" customFormat="1" ht="24.95" customHeight="1" x14ac:dyDescent="0.2">
      <c r="B62" s="140"/>
      <c r="C62" s="141"/>
      <c r="D62" s="142" t="s">
        <v>1172</v>
      </c>
      <c r="E62" s="143"/>
      <c r="F62" s="143"/>
      <c r="G62" s="143"/>
      <c r="H62" s="143"/>
      <c r="I62" s="143"/>
      <c r="J62" s="144">
        <f>J282</f>
        <v>6726</v>
      </c>
      <c r="K62" s="141"/>
      <c r="L62" s="145"/>
    </row>
    <row r="63" spans="1:47" s="8" customFormat="1" ht="24.95" customHeight="1" x14ac:dyDescent="0.2">
      <c r="B63" s="140"/>
      <c r="C63" s="141"/>
      <c r="D63" s="142" t="s">
        <v>134</v>
      </c>
      <c r="E63" s="143"/>
      <c r="F63" s="143"/>
      <c r="G63" s="143"/>
      <c r="H63" s="143"/>
      <c r="I63" s="143"/>
      <c r="J63" s="144">
        <f>J288</f>
        <v>2360</v>
      </c>
      <c r="K63" s="141"/>
      <c r="L63" s="145"/>
    </row>
    <row r="64" spans="1:47" s="9" customFormat="1" ht="19.899999999999999" customHeight="1" x14ac:dyDescent="0.2">
      <c r="B64" s="146"/>
      <c r="C64" s="97"/>
      <c r="D64" s="147" t="s">
        <v>135</v>
      </c>
      <c r="E64" s="148"/>
      <c r="F64" s="148"/>
      <c r="G64" s="148"/>
      <c r="H64" s="148"/>
      <c r="I64" s="148"/>
      <c r="J64" s="149">
        <f>J289</f>
        <v>1180</v>
      </c>
      <c r="K64" s="97"/>
      <c r="L64" s="150"/>
    </row>
    <row r="65" spans="1:31" s="9" customFormat="1" ht="19.899999999999999" customHeight="1" x14ac:dyDescent="0.2">
      <c r="B65" s="146"/>
      <c r="C65" s="97"/>
      <c r="D65" s="147" t="s">
        <v>136</v>
      </c>
      <c r="E65" s="148"/>
      <c r="F65" s="148"/>
      <c r="G65" s="148"/>
      <c r="H65" s="148"/>
      <c r="I65" s="148"/>
      <c r="J65" s="149">
        <f>J293</f>
        <v>1180</v>
      </c>
      <c r="K65" s="97"/>
      <c r="L65" s="150"/>
    </row>
    <row r="66" spans="1:31" s="1" customFormat="1" ht="21.75" customHeight="1" x14ac:dyDescent="0.2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13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1" customFormat="1" ht="6.95" customHeight="1" x14ac:dyDescent="0.2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13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1" customFormat="1" ht="6.95" customHeight="1" x14ac:dyDescent="0.2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3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1" customFormat="1" ht="24.95" customHeight="1" x14ac:dyDescent="0.2">
      <c r="A72" s="34"/>
      <c r="B72" s="35"/>
      <c r="C72" s="23" t="s">
        <v>137</v>
      </c>
      <c r="D72" s="36"/>
      <c r="E72" s="36"/>
      <c r="F72" s="36"/>
      <c r="G72" s="36"/>
      <c r="H72" s="36"/>
      <c r="I72" s="36"/>
      <c r="J72" s="36"/>
      <c r="K72" s="36"/>
      <c r="L72" s="11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1" customFormat="1" ht="6.95" customHeight="1" x14ac:dyDescent="0.2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1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1" customFormat="1" ht="12" customHeight="1" x14ac:dyDescent="0.2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13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6.5" customHeight="1" x14ac:dyDescent="0.2">
      <c r="A75" s="34"/>
      <c r="B75" s="35"/>
      <c r="C75" s="36"/>
      <c r="D75" s="36"/>
      <c r="E75" s="379" t="str">
        <f>E7</f>
        <v>Čtyřlístek- udržovací práce DBS</v>
      </c>
      <c r="F75" s="380"/>
      <c r="G75" s="380"/>
      <c r="H75" s="380"/>
      <c r="I75" s="36"/>
      <c r="J75" s="36"/>
      <c r="K75" s="36"/>
      <c r="L75" s="11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 x14ac:dyDescent="0.2">
      <c r="A76" s="34"/>
      <c r="B76" s="35"/>
      <c r="C76" s="29" t="s">
        <v>116</v>
      </c>
      <c r="D76" s="36"/>
      <c r="E76" s="36"/>
      <c r="F76" s="36"/>
      <c r="G76" s="36"/>
      <c r="H76" s="36"/>
      <c r="I76" s="36"/>
      <c r="J76" s="36"/>
      <c r="K76" s="36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6.5" customHeight="1" x14ac:dyDescent="0.2">
      <c r="A77" s="34"/>
      <c r="B77" s="35"/>
      <c r="C77" s="36"/>
      <c r="D77" s="36"/>
      <c r="E77" s="349" t="str">
        <f>E9</f>
        <v>3 - ZTI</v>
      </c>
      <c r="F77" s="381"/>
      <c r="G77" s="381"/>
      <c r="H77" s="381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6.95" customHeight="1" x14ac:dyDescent="0.2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 x14ac:dyDescent="0.2">
      <c r="A79" s="34"/>
      <c r="B79" s="35"/>
      <c r="C79" s="29" t="s">
        <v>21</v>
      </c>
      <c r="D79" s="36"/>
      <c r="E79" s="36"/>
      <c r="F79" s="27" t="str">
        <f>F12</f>
        <v>Ostrava</v>
      </c>
      <c r="G79" s="36"/>
      <c r="H79" s="36"/>
      <c r="I79" s="29" t="s">
        <v>23</v>
      </c>
      <c r="J79" s="59" t="str">
        <f>IF(J12="","",J12)</f>
        <v>19. 11. 2021</v>
      </c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6.95" customHeight="1" x14ac:dyDescent="0.2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5.2" customHeight="1" x14ac:dyDescent="0.2">
      <c r="A81" s="34"/>
      <c r="B81" s="35"/>
      <c r="C81" s="29" t="s">
        <v>25</v>
      </c>
      <c r="D81" s="36"/>
      <c r="E81" s="36"/>
      <c r="F81" s="27" t="str">
        <f>E15</f>
        <v>Čtyřlístek</v>
      </c>
      <c r="G81" s="36"/>
      <c r="H81" s="36"/>
      <c r="I81" s="29" t="s">
        <v>33</v>
      </c>
      <c r="J81" s="32" t="str">
        <f>E21</f>
        <v xml:space="preserve"> </v>
      </c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5.2" customHeight="1" x14ac:dyDescent="0.2">
      <c r="A82" s="34"/>
      <c r="B82" s="35"/>
      <c r="C82" s="29" t="s">
        <v>31</v>
      </c>
      <c r="D82" s="36"/>
      <c r="E82" s="36"/>
      <c r="F82" s="27" t="str">
        <f>IF(E18="","",E18)</f>
        <v>Vyplň údaj</v>
      </c>
      <c r="G82" s="36"/>
      <c r="H82" s="36"/>
      <c r="I82" s="29" t="s">
        <v>36</v>
      </c>
      <c r="J82" s="32" t="str">
        <f>E24</f>
        <v xml:space="preserve"> </v>
      </c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" customFormat="1" ht="10.3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0" customFormat="1" ht="29.25" customHeight="1" x14ac:dyDescent="0.2">
      <c r="A84" s="151"/>
      <c r="B84" s="152"/>
      <c r="C84" s="153" t="s">
        <v>138</v>
      </c>
      <c r="D84" s="154" t="s">
        <v>58</v>
      </c>
      <c r="E84" s="154" t="s">
        <v>54</v>
      </c>
      <c r="F84" s="154" t="s">
        <v>55</v>
      </c>
      <c r="G84" s="154" t="s">
        <v>139</v>
      </c>
      <c r="H84" s="154" t="s">
        <v>140</v>
      </c>
      <c r="I84" s="154" t="s">
        <v>141</v>
      </c>
      <c r="J84" s="154" t="s">
        <v>122</v>
      </c>
      <c r="K84" s="155" t="s">
        <v>142</v>
      </c>
      <c r="L84" s="156"/>
      <c r="M84" s="68" t="s">
        <v>19</v>
      </c>
      <c r="N84" s="69" t="s">
        <v>43</v>
      </c>
      <c r="O84" s="69" t="s">
        <v>143</v>
      </c>
      <c r="P84" s="69" t="s">
        <v>144</v>
      </c>
      <c r="Q84" s="69" t="s">
        <v>145</v>
      </c>
      <c r="R84" s="69" t="s">
        <v>146</v>
      </c>
      <c r="S84" s="69" t="s">
        <v>147</v>
      </c>
      <c r="T84" s="70" t="s">
        <v>148</v>
      </c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</row>
    <row r="85" spans="1:65" s="1" customFormat="1" ht="22.9" customHeight="1" x14ac:dyDescent="0.25">
      <c r="A85" s="34"/>
      <c r="B85" s="35"/>
      <c r="C85" s="75" t="s">
        <v>149</v>
      </c>
      <c r="D85" s="36"/>
      <c r="E85" s="36"/>
      <c r="F85" s="36"/>
      <c r="G85" s="36"/>
      <c r="H85" s="36"/>
      <c r="I85" s="36"/>
      <c r="J85" s="157">
        <f>BK85</f>
        <v>218292.43999999997</v>
      </c>
      <c r="K85" s="36"/>
      <c r="L85" s="39"/>
      <c r="M85" s="71"/>
      <c r="N85" s="158"/>
      <c r="O85" s="72"/>
      <c r="P85" s="159">
        <f>P86+P282+P288</f>
        <v>0</v>
      </c>
      <c r="Q85" s="72"/>
      <c r="R85" s="159">
        <f>R86+R282+R288</f>
        <v>0.16548500000000002</v>
      </c>
      <c r="S85" s="72"/>
      <c r="T85" s="160">
        <f>T86+T282+T288</f>
        <v>8.8400000000000006E-3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72</v>
      </c>
      <c r="AU85" s="17" t="s">
        <v>123</v>
      </c>
      <c r="BK85" s="161">
        <f>BK86+BK282+BK288</f>
        <v>218292.43999999997</v>
      </c>
    </row>
    <row r="86" spans="1:65" s="11" customFormat="1" ht="25.9" customHeight="1" x14ac:dyDescent="0.2">
      <c r="B86" s="162"/>
      <c r="C86" s="163"/>
      <c r="D86" s="164" t="s">
        <v>72</v>
      </c>
      <c r="E86" s="165" t="s">
        <v>247</v>
      </c>
      <c r="F86" s="165" t="s">
        <v>248</v>
      </c>
      <c r="G86" s="163"/>
      <c r="H86" s="163"/>
      <c r="I86" s="166"/>
      <c r="J86" s="167">
        <f>BK86</f>
        <v>209206.43999999997</v>
      </c>
      <c r="K86" s="163"/>
      <c r="L86" s="168"/>
      <c r="M86" s="169"/>
      <c r="N86" s="170"/>
      <c r="O86" s="170"/>
      <c r="P86" s="171">
        <f>P87</f>
        <v>0</v>
      </c>
      <c r="Q86" s="170"/>
      <c r="R86" s="171">
        <f>R87</f>
        <v>0.16548500000000002</v>
      </c>
      <c r="S86" s="170"/>
      <c r="T86" s="172">
        <f>T87</f>
        <v>8.8400000000000006E-3</v>
      </c>
      <c r="AR86" s="173" t="s">
        <v>84</v>
      </c>
      <c r="AT86" s="174" t="s">
        <v>72</v>
      </c>
      <c r="AU86" s="174" t="s">
        <v>73</v>
      </c>
      <c r="AY86" s="173" t="s">
        <v>152</v>
      </c>
      <c r="BK86" s="175">
        <f>BK87</f>
        <v>209206.43999999997</v>
      </c>
    </row>
    <row r="87" spans="1:65" s="11" customFormat="1" ht="22.9" customHeight="1" x14ac:dyDescent="0.2">
      <c r="B87" s="162"/>
      <c r="C87" s="163"/>
      <c r="D87" s="164" t="s">
        <v>72</v>
      </c>
      <c r="E87" s="176" t="s">
        <v>1173</v>
      </c>
      <c r="F87" s="176" t="s">
        <v>1174</v>
      </c>
      <c r="G87" s="163"/>
      <c r="H87" s="163"/>
      <c r="I87" s="166"/>
      <c r="J87" s="177">
        <f>BK87</f>
        <v>209206.43999999997</v>
      </c>
      <c r="K87" s="163"/>
      <c r="L87" s="168"/>
      <c r="M87" s="169"/>
      <c r="N87" s="170"/>
      <c r="O87" s="170"/>
      <c r="P87" s="171">
        <f>SUM(P88:P281)</f>
        <v>0</v>
      </c>
      <c r="Q87" s="170"/>
      <c r="R87" s="171">
        <f>SUM(R88:R281)</f>
        <v>0.16548500000000002</v>
      </c>
      <c r="S87" s="170"/>
      <c r="T87" s="172">
        <f>SUM(T88:T281)</f>
        <v>8.8400000000000006E-3</v>
      </c>
      <c r="AR87" s="173" t="s">
        <v>84</v>
      </c>
      <c r="AT87" s="174" t="s">
        <v>72</v>
      </c>
      <c r="AU87" s="174" t="s">
        <v>77</v>
      </c>
      <c r="AY87" s="173" t="s">
        <v>152</v>
      </c>
      <c r="BK87" s="175">
        <f>SUM(BK88:BK281)</f>
        <v>209206.43999999997</v>
      </c>
    </row>
    <row r="88" spans="1:65" s="1" customFormat="1" ht="16.5" customHeight="1" x14ac:dyDescent="0.2">
      <c r="A88" s="34"/>
      <c r="B88" s="35"/>
      <c r="C88" s="178" t="s">
        <v>77</v>
      </c>
      <c r="D88" s="178" t="s">
        <v>154</v>
      </c>
      <c r="E88" s="179" t="s">
        <v>1175</v>
      </c>
      <c r="F88" s="180" t="s">
        <v>1176</v>
      </c>
      <c r="G88" s="181" t="s">
        <v>254</v>
      </c>
      <c r="H88" s="182">
        <v>2</v>
      </c>
      <c r="I88" s="183">
        <v>590</v>
      </c>
      <c r="J88" s="184">
        <f>ROUND(I88*H88,2)</f>
        <v>1180</v>
      </c>
      <c r="K88" s="180" t="s">
        <v>158</v>
      </c>
      <c r="L88" s="39"/>
      <c r="M88" s="185" t="s">
        <v>19</v>
      </c>
      <c r="N88" s="186" t="s">
        <v>45</v>
      </c>
      <c r="O88" s="64"/>
      <c r="P88" s="187">
        <f>O88*H88</f>
        <v>0</v>
      </c>
      <c r="Q88" s="187">
        <v>0</v>
      </c>
      <c r="R88" s="187">
        <f>Q88*H88</f>
        <v>0</v>
      </c>
      <c r="S88" s="187">
        <v>0</v>
      </c>
      <c r="T88" s="18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9" t="s">
        <v>241</v>
      </c>
      <c r="AT88" s="189" t="s">
        <v>154</v>
      </c>
      <c r="AU88" s="189" t="s">
        <v>84</v>
      </c>
      <c r="AY88" s="17" t="s">
        <v>152</v>
      </c>
      <c r="BE88" s="190">
        <f>IF(N88="základní",J88,0)</f>
        <v>0</v>
      </c>
      <c r="BF88" s="190">
        <f>IF(N88="snížená",J88,0)</f>
        <v>1180</v>
      </c>
      <c r="BG88" s="190">
        <f>IF(N88="zákl. přenesená",J88,0)</f>
        <v>0</v>
      </c>
      <c r="BH88" s="190">
        <f>IF(N88="sníž. přenesená",J88,0)</f>
        <v>0</v>
      </c>
      <c r="BI88" s="190">
        <f>IF(N88="nulová",J88,0)</f>
        <v>0</v>
      </c>
      <c r="BJ88" s="17" t="s">
        <v>84</v>
      </c>
      <c r="BK88" s="190">
        <f>ROUND(I88*H88,2)</f>
        <v>1180</v>
      </c>
      <c r="BL88" s="17" t="s">
        <v>241</v>
      </c>
      <c r="BM88" s="189" t="s">
        <v>1177</v>
      </c>
    </row>
    <row r="89" spans="1:65" s="1" customFormat="1" ht="11.25" x14ac:dyDescent="0.2">
      <c r="A89" s="34"/>
      <c r="B89" s="35"/>
      <c r="C89" s="36"/>
      <c r="D89" s="191" t="s">
        <v>160</v>
      </c>
      <c r="E89" s="36"/>
      <c r="F89" s="192" t="s">
        <v>1178</v>
      </c>
      <c r="G89" s="36"/>
      <c r="H89" s="36"/>
      <c r="I89" s="193"/>
      <c r="J89" s="36"/>
      <c r="K89" s="36"/>
      <c r="L89" s="39"/>
      <c r="M89" s="194"/>
      <c r="N89" s="19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160</v>
      </c>
      <c r="AU89" s="17" t="s">
        <v>84</v>
      </c>
    </row>
    <row r="90" spans="1:65" s="1" customFormat="1" ht="11.25" x14ac:dyDescent="0.2">
      <c r="A90" s="34"/>
      <c r="B90" s="35"/>
      <c r="C90" s="36"/>
      <c r="D90" s="196" t="s">
        <v>162</v>
      </c>
      <c r="E90" s="36"/>
      <c r="F90" s="197" t="s">
        <v>1179</v>
      </c>
      <c r="G90" s="36"/>
      <c r="H90" s="36"/>
      <c r="I90" s="193"/>
      <c r="J90" s="36"/>
      <c r="K90" s="36"/>
      <c r="L90" s="39"/>
      <c r="M90" s="194"/>
      <c r="N90" s="19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162</v>
      </c>
      <c r="AU90" s="17" t="s">
        <v>84</v>
      </c>
    </row>
    <row r="91" spans="1:65" s="1" customFormat="1" ht="16.5" customHeight="1" x14ac:dyDescent="0.2">
      <c r="A91" s="34"/>
      <c r="B91" s="35"/>
      <c r="C91" s="178" t="s">
        <v>84</v>
      </c>
      <c r="D91" s="178" t="s">
        <v>154</v>
      </c>
      <c r="E91" s="179" t="s">
        <v>1180</v>
      </c>
      <c r="F91" s="180" t="s">
        <v>1181</v>
      </c>
      <c r="G91" s="181" t="s">
        <v>254</v>
      </c>
      <c r="H91" s="182">
        <v>2</v>
      </c>
      <c r="I91" s="183">
        <v>590</v>
      </c>
      <c r="J91" s="184">
        <f>ROUND(I91*H91,2)</f>
        <v>1180</v>
      </c>
      <c r="K91" s="180" t="s">
        <v>158</v>
      </c>
      <c r="L91" s="39"/>
      <c r="M91" s="185" t="s">
        <v>19</v>
      </c>
      <c r="N91" s="186" t="s">
        <v>45</v>
      </c>
      <c r="O91" s="64"/>
      <c r="P91" s="187">
        <f>O91*H91</f>
        <v>0</v>
      </c>
      <c r="Q91" s="187">
        <v>3.8899999999999998E-3</v>
      </c>
      <c r="R91" s="187">
        <f>Q91*H91</f>
        <v>7.7799999999999996E-3</v>
      </c>
      <c r="S91" s="187">
        <v>0</v>
      </c>
      <c r="T91" s="18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9" t="s">
        <v>241</v>
      </c>
      <c r="AT91" s="189" t="s">
        <v>154</v>
      </c>
      <c r="AU91" s="189" t="s">
        <v>84</v>
      </c>
      <c r="AY91" s="17" t="s">
        <v>152</v>
      </c>
      <c r="BE91" s="190">
        <f>IF(N91="základní",J91,0)</f>
        <v>0</v>
      </c>
      <c r="BF91" s="190">
        <f>IF(N91="snížená",J91,0)</f>
        <v>1180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7" t="s">
        <v>84</v>
      </c>
      <c r="BK91" s="190">
        <f>ROUND(I91*H91,2)</f>
        <v>1180</v>
      </c>
      <c r="BL91" s="17" t="s">
        <v>241</v>
      </c>
      <c r="BM91" s="189" t="s">
        <v>1182</v>
      </c>
    </row>
    <row r="92" spans="1:65" s="1" customFormat="1" ht="11.25" x14ac:dyDescent="0.2">
      <c r="A92" s="34"/>
      <c r="B92" s="35"/>
      <c r="C92" s="36"/>
      <c r="D92" s="191" t="s">
        <v>160</v>
      </c>
      <c r="E92" s="36"/>
      <c r="F92" s="192" t="s">
        <v>1183</v>
      </c>
      <c r="G92" s="36"/>
      <c r="H92" s="36"/>
      <c r="I92" s="193"/>
      <c r="J92" s="36"/>
      <c r="K92" s="36"/>
      <c r="L92" s="39"/>
      <c r="M92" s="194"/>
      <c r="N92" s="19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160</v>
      </c>
      <c r="AU92" s="17" t="s">
        <v>84</v>
      </c>
    </row>
    <row r="93" spans="1:65" s="1" customFormat="1" ht="11.25" x14ac:dyDescent="0.2">
      <c r="A93" s="34"/>
      <c r="B93" s="35"/>
      <c r="C93" s="36"/>
      <c r="D93" s="196" t="s">
        <v>162</v>
      </c>
      <c r="E93" s="36"/>
      <c r="F93" s="197" t="s">
        <v>1184</v>
      </c>
      <c r="G93" s="36"/>
      <c r="H93" s="36"/>
      <c r="I93" s="193"/>
      <c r="J93" s="36"/>
      <c r="K93" s="36"/>
      <c r="L93" s="39"/>
      <c r="M93" s="194"/>
      <c r="N93" s="195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162</v>
      </c>
      <c r="AU93" s="17" t="s">
        <v>84</v>
      </c>
    </row>
    <row r="94" spans="1:65" s="1" customFormat="1" ht="16.5" customHeight="1" x14ac:dyDescent="0.2">
      <c r="A94" s="34"/>
      <c r="B94" s="35"/>
      <c r="C94" s="178" t="s">
        <v>88</v>
      </c>
      <c r="D94" s="178" t="s">
        <v>154</v>
      </c>
      <c r="E94" s="179" t="s">
        <v>1185</v>
      </c>
      <c r="F94" s="180" t="s">
        <v>1186</v>
      </c>
      <c r="G94" s="181" t="s">
        <v>742</v>
      </c>
      <c r="H94" s="182">
        <v>15</v>
      </c>
      <c r="I94" s="183">
        <v>141.6</v>
      </c>
      <c r="J94" s="184">
        <f>ROUND(I94*H94,2)</f>
        <v>2124</v>
      </c>
      <c r="K94" s="180" t="s">
        <v>158</v>
      </c>
      <c r="L94" s="39"/>
      <c r="M94" s="185" t="s">
        <v>19</v>
      </c>
      <c r="N94" s="186" t="s">
        <v>45</v>
      </c>
      <c r="O94" s="64"/>
      <c r="P94" s="187">
        <f>O94*H94</f>
        <v>0</v>
      </c>
      <c r="Q94" s="187">
        <v>0</v>
      </c>
      <c r="R94" s="187">
        <f>Q94*H94</f>
        <v>0</v>
      </c>
      <c r="S94" s="187">
        <v>2.7999999999999998E-4</v>
      </c>
      <c r="T94" s="188">
        <f>S94*H94</f>
        <v>4.1999999999999997E-3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9" t="s">
        <v>241</v>
      </c>
      <c r="AT94" s="189" t="s">
        <v>154</v>
      </c>
      <c r="AU94" s="189" t="s">
        <v>84</v>
      </c>
      <c r="AY94" s="17" t="s">
        <v>152</v>
      </c>
      <c r="BE94" s="190">
        <f>IF(N94="základní",J94,0)</f>
        <v>0</v>
      </c>
      <c r="BF94" s="190">
        <f>IF(N94="snížená",J94,0)</f>
        <v>2124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7" t="s">
        <v>84</v>
      </c>
      <c r="BK94" s="190">
        <f>ROUND(I94*H94,2)</f>
        <v>2124</v>
      </c>
      <c r="BL94" s="17" t="s">
        <v>241</v>
      </c>
      <c r="BM94" s="189" t="s">
        <v>1187</v>
      </c>
    </row>
    <row r="95" spans="1:65" s="1" customFormat="1" ht="11.25" x14ac:dyDescent="0.2">
      <c r="A95" s="34"/>
      <c r="B95" s="35"/>
      <c r="C95" s="36"/>
      <c r="D95" s="191" t="s">
        <v>160</v>
      </c>
      <c r="E95" s="36"/>
      <c r="F95" s="192" t="s">
        <v>1188</v>
      </c>
      <c r="G95" s="36"/>
      <c r="H95" s="36"/>
      <c r="I95" s="193"/>
      <c r="J95" s="36"/>
      <c r="K95" s="36"/>
      <c r="L95" s="39"/>
      <c r="M95" s="194"/>
      <c r="N95" s="19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160</v>
      </c>
      <c r="AU95" s="17" t="s">
        <v>84</v>
      </c>
    </row>
    <row r="96" spans="1:65" s="1" customFormat="1" ht="11.25" x14ac:dyDescent="0.2">
      <c r="A96" s="34"/>
      <c r="B96" s="35"/>
      <c r="C96" s="36"/>
      <c r="D96" s="196" t="s">
        <v>162</v>
      </c>
      <c r="E96" s="36"/>
      <c r="F96" s="197" t="s">
        <v>1189</v>
      </c>
      <c r="G96" s="36"/>
      <c r="H96" s="36"/>
      <c r="I96" s="193"/>
      <c r="J96" s="36"/>
      <c r="K96" s="36"/>
      <c r="L96" s="39"/>
      <c r="M96" s="194"/>
      <c r="N96" s="19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162</v>
      </c>
      <c r="AU96" s="17" t="s">
        <v>84</v>
      </c>
    </row>
    <row r="97" spans="1:65" s="1" customFormat="1" ht="16.5" customHeight="1" x14ac:dyDescent="0.2">
      <c r="A97" s="34"/>
      <c r="B97" s="35"/>
      <c r="C97" s="178" t="s">
        <v>91</v>
      </c>
      <c r="D97" s="178" t="s">
        <v>154</v>
      </c>
      <c r="E97" s="179" t="s">
        <v>1190</v>
      </c>
      <c r="F97" s="180" t="s">
        <v>1191</v>
      </c>
      <c r="G97" s="181" t="s">
        <v>742</v>
      </c>
      <c r="H97" s="182">
        <v>16</v>
      </c>
      <c r="I97" s="183">
        <v>177</v>
      </c>
      <c r="J97" s="184">
        <f>ROUND(I97*H97,2)</f>
        <v>2832</v>
      </c>
      <c r="K97" s="180" t="s">
        <v>158</v>
      </c>
      <c r="L97" s="39"/>
      <c r="M97" s="185" t="s">
        <v>19</v>
      </c>
      <c r="N97" s="186" t="s">
        <v>45</v>
      </c>
      <c r="O97" s="64"/>
      <c r="P97" s="187">
        <f>O97*H97</f>
        <v>0</v>
      </c>
      <c r="Q97" s="187">
        <v>0</v>
      </c>
      <c r="R97" s="187">
        <f>Q97*H97</f>
        <v>0</v>
      </c>
      <c r="S97" s="187">
        <v>2.9E-4</v>
      </c>
      <c r="T97" s="188">
        <f>S97*H97</f>
        <v>4.64E-3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9" t="s">
        <v>241</v>
      </c>
      <c r="AT97" s="189" t="s">
        <v>154</v>
      </c>
      <c r="AU97" s="189" t="s">
        <v>84</v>
      </c>
      <c r="AY97" s="17" t="s">
        <v>152</v>
      </c>
      <c r="BE97" s="190">
        <f>IF(N97="základní",J97,0)</f>
        <v>0</v>
      </c>
      <c r="BF97" s="190">
        <f>IF(N97="snížená",J97,0)</f>
        <v>2832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7" t="s">
        <v>84</v>
      </c>
      <c r="BK97" s="190">
        <f>ROUND(I97*H97,2)</f>
        <v>2832</v>
      </c>
      <c r="BL97" s="17" t="s">
        <v>241</v>
      </c>
      <c r="BM97" s="189" t="s">
        <v>1192</v>
      </c>
    </row>
    <row r="98" spans="1:65" s="1" customFormat="1" ht="11.25" x14ac:dyDescent="0.2">
      <c r="A98" s="34"/>
      <c r="B98" s="35"/>
      <c r="C98" s="36"/>
      <c r="D98" s="191" t="s">
        <v>160</v>
      </c>
      <c r="E98" s="36"/>
      <c r="F98" s="192" t="s">
        <v>1193</v>
      </c>
      <c r="G98" s="36"/>
      <c r="H98" s="36"/>
      <c r="I98" s="193"/>
      <c r="J98" s="36"/>
      <c r="K98" s="36"/>
      <c r="L98" s="39"/>
      <c r="M98" s="194"/>
      <c r="N98" s="195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160</v>
      </c>
      <c r="AU98" s="17" t="s">
        <v>84</v>
      </c>
    </row>
    <row r="99" spans="1:65" s="1" customFormat="1" ht="11.25" x14ac:dyDescent="0.2">
      <c r="A99" s="34"/>
      <c r="B99" s="35"/>
      <c r="C99" s="36"/>
      <c r="D99" s="196" t="s">
        <v>162</v>
      </c>
      <c r="E99" s="36"/>
      <c r="F99" s="197" t="s">
        <v>1194</v>
      </c>
      <c r="G99" s="36"/>
      <c r="H99" s="36"/>
      <c r="I99" s="193"/>
      <c r="J99" s="36"/>
      <c r="K99" s="36"/>
      <c r="L99" s="39"/>
      <c r="M99" s="194"/>
      <c r="N99" s="19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162</v>
      </c>
      <c r="AU99" s="17" t="s">
        <v>84</v>
      </c>
    </row>
    <row r="100" spans="1:65" s="1" customFormat="1" ht="16.5" customHeight="1" x14ac:dyDescent="0.2">
      <c r="A100" s="34"/>
      <c r="B100" s="35"/>
      <c r="C100" s="178" t="s">
        <v>94</v>
      </c>
      <c r="D100" s="178" t="s">
        <v>154</v>
      </c>
      <c r="E100" s="179" t="s">
        <v>1195</v>
      </c>
      <c r="F100" s="180" t="s">
        <v>1196</v>
      </c>
      <c r="G100" s="181" t="s">
        <v>254</v>
      </c>
      <c r="H100" s="182">
        <v>18</v>
      </c>
      <c r="I100" s="183">
        <v>118</v>
      </c>
      <c r="J100" s="184">
        <f>ROUND(I100*H100,2)</f>
        <v>2124</v>
      </c>
      <c r="K100" s="180" t="s">
        <v>158</v>
      </c>
      <c r="L100" s="39"/>
      <c r="M100" s="185" t="s">
        <v>19</v>
      </c>
      <c r="N100" s="186" t="s">
        <v>45</v>
      </c>
      <c r="O100" s="64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241</v>
      </c>
      <c r="AT100" s="189" t="s">
        <v>154</v>
      </c>
      <c r="AU100" s="189" t="s">
        <v>84</v>
      </c>
      <c r="AY100" s="17" t="s">
        <v>152</v>
      </c>
      <c r="BE100" s="190">
        <f>IF(N100="základní",J100,0)</f>
        <v>0</v>
      </c>
      <c r="BF100" s="190">
        <f>IF(N100="snížená",J100,0)</f>
        <v>2124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7" t="s">
        <v>84</v>
      </c>
      <c r="BK100" s="190">
        <f>ROUND(I100*H100,2)</f>
        <v>2124</v>
      </c>
      <c r="BL100" s="17" t="s">
        <v>241</v>
      </c>
      <c r="BM100" s="189" t="s">
        <v>1197</v>
      </c>
    </row>
    <row r="101" spans="1:65" s="1" customFormat="1" ht="11.25" x14ac:dyDescent="0.2">
      <c r="A101" s="34"/>
      <c r="B101" s="35"/>
      <c r="C101" s="36"/>
      <c r="D101" s="191" t="s">
        <v>160</v>
      </c>
      <c r="E101" s="36"/>
      <c r="F101" s="192" t="s">
        <v>1198</v>
      </c>
      <c r="G101" s="36"/>
      <c r="H101" s="36"/>
      <c r="I101" s="193"/>
      <c r="J101" s="36"/>
      <c r="K101" s="36"/>
      <c r="L101" s="39"/>
      <c r="M101" s="194"/>
      <c r="N101" s="19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160</v>
      </c>
      <c r="AU101" s="17" t="s">
        <v>84</v>
      </c>
    </row>
    <row r="102" spans="1:65" s="1" customFormat="1" ht="11.25" x14ac:dyDescent="0.2">
      <c r="A102" s="34"/>
      <c r="B102" s="35"/>
      <c r="C102" s="36"/>
      <c r="D102" s="196" t="s">
        <v>162</v>
      </c>
      <c r="E102" s="36"/>
      <c r="F102" s="197" t="s">
        <v>1199</v>
      </c>
      <c r="G102" s="36"/>
      <c r="H102" s="36"/>
      <c r="I102" s="193"/>
      <c r="J102" s="36"/>
      <c r="K102" s="36"/>
      <c r="L102" s="39"/>
      <c r="M102" s="194"/>
      <c r="N102" s="19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162</v>
      </c>
      <c r="AU102" s="17" t="s">
        <v>84</v>
      </c>
    </row>
    <row r="103" spans="1:65" s="12" customFormat="1" ht="11.25" x14ac:dyDescent="0.2">
      <c r="B103" s="198"/>
      <c r="C103" s="199"/>
      <c r="D103" s="191" t="s">
        <v>164</v>
      </c>
      <c r="E103" s="200" t="s">
        <v>19</v>
      </c>
      <c r="F103" s="201" t="s">
        <v>1200</v>
      </c>
      <c r="G103" s="199"/>
      <c r="H103" s="202">
        <v>18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164</v>
      </c>
      <c r="AU103" s="208" t="s">
        <v>84</v>
      </c>
      <c r="AV103" s="12" t="s">
        <v>84</v>
      </c>
      <c r="AW103" s="12" t="s">
        <v>35</v>
      </c>
      <c r="AX103" s="12" t="s">
        <v>73</v>
      </c>
      <c r="AY103" s="208" t="s">
        <v>152</v>
      </c>
    </row>
    <row r="104" spans="1:65" s="13" customFormat="1" ht="11.25" x14ac:dyDescent="0.2">
      <c r="B104" s="219"/>
      <c r="C104" s="220"/>
      <c r="D104" s="191" t="s">
        <v>164</v>
      </c>
      <c r="E104" s="221" t="s">
        <v>19</v>
      </c>
      <c r="F104" s="222" t="s">
        <v>321</v>
      </c>
      <c r="G104" s="220"/>
      <c r="H104" s="223">
        <v>18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164</v>
      </c>
      <c r="AU104" s="229" t="s">
        <v>84</v>
      </c>
      <c r="AV104" s="13" t="s">
        <v>91</v>
      </c>
      <c r="AW104" s="13" t="s">
        <v>35</v>
      </c>
      <c r="AX104" s="13" t="s">
        <v>77</v>
      </c>
      <c r="AY104" s="229" t="s">
        <v>152</v>
      </c>
    </row>
    <row r="105" spans="1:65" s="1" customFormat="1" ht="16.5" customHeight="1" x14ac:dyDescent="0.2">
      <c r="A105" s="34"/>
      <c r="B105" s="35"/>
      <c r="C105" s="178" t="s">
        <v>97</v>
      </c>
      <c r="D105" s="178" t="s">
        <v>154</v>
      </c>
      <c r="E105" s="179" t="s">
        <v>1201</v>
      </c>
      <c r="F105" s="180" t="s">
        <v>1202</v>
      </c>
      <c r="G105" s="181" t="s">
        <v>254</v>
      </c>
      <c r="H105" s="182">
        <v>12</v>
      </c>
      <c r="I105" s="183">
        <v>118</v>
      </c>
      <c r="J105" s="184">
        <f>ROUND(I105*H105,2)</f>
        <v>1416</v>
      </c>
      <c r="K105" s="180" t="s">
        <v>158</v>
      </c>
      <c r="L105" s="39"/>
      <c r="M105" s="185" t="s">
        <v>19</v>
      </c>
      <c r="N105" s="186" t="s">
        <v>45</v>
      </c>
      <c r="O105" s="64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241</v>
      </c>
      <c r="AT105" s="189" t="s">
        <v>154</v>
      </c>
      <c r="AU105" s="189" t="s">
        <v>84</v>
      </c>
      <c r="AY105" s="17" t="s">
        <v>152</v>
      </c>
      <c r="BE105" s="190">
        <f>IF(N105="základní",J105,0)</f>
        <v>0</v>
      </c>
      <c r="BF105" s="190">
        <f>IF(N105="snížená",J105,0)</f>
        <v>1416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84</v>
      </c>
      <c r="BK105" s="190">
        <f>ROUND(I105*H105,2)</f>
        <v>1416</v>
      </c>
      <c r="BL105" s="17" t="s">
        <v>241</v>
      </c>
      <c r="BM105" s="189" t="s">
        <v>1203</v>
      </c>
    </row>
    <row r="106" spans="1:65" s="1" customFormat="1" ht="11.25" x14ac:dyDescent="0.2">
      <c r="A106" s="34"/>
      <c r="B106" s="35"/>
      <c r="C106" s="36"/>
      <c r="D106" s="191" t="s">
        <v>160</v>
      </c>
      <c r="E106" s="36"/>
      <c r="F106" s="192" t="s">
        <v>1204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160</v>
      </c>
      <c r="AU106" s="17" t="s">
        <v>84</v>
      </c>
    </row>
    <row r="107" spans="1:65" s="1" customFormat="1" ht="11.25" x14ac:dyDescent="0.2">
      <c r="A107" s="34"/>
      <c r="B107" s="35"/>
      <c r="C107" s="36"/>
      <c r="D107" s="196" t="s">
        <v>162</v>
      </c>
      <c r="E107" s="36"/>
      <c r="F107" s="197" t="s">
        <v>1205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162</v>
      </c>
      <c r="AU107" s="17" t="s">
        <v>84</v>
      </c>
    </row>
    <row r="108" spans="1:65" s="12" customFormat="1" ht="11.25" x14ac:dyDescent="0.2">
      <c r="B108" s="198"/>
      <c r="C108" s="199"/>
      <c r="D108" s="191" t="s">
        <v>164</v>
      </c>
      <c r="E108" s="200" t="s">
        <v>19</v>
      </c>
      <c r="F108" s="201" t="s">
        <v>1206</v>
      </c>
      <c r="G108" s="199"/>
      <c r="H108" s="202">
        <v>12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164</v>
      </c>
      <c r="AU108" s="208" t="s">
        <v>84</v>
      </c>
      <c r="AV108" s="12" t="s">
        <v>84</v>
      </c>
      <c r="AW108" s="12" t="s">
        <v>35</v>
      </c>
      <c r="AX108" s="12" t="s">
        <v>73</v>
      </c>
      <c r="AY108" s="208" t="s">
        <v>152</v>
      </c>
    </row>
    <row r="109" spans="1:65" s="13" customFormat="1" ht="11.25" x14ac:dyDescent="0.2">
      <c r="B109" s="219"/>
      <c r="C109" s="220"/>
      <c r="D109" s="191" t="s">
        <v>164</v>
      </c>
      <c r="E109" s="221" t="s">
        <v>19</v>
      </c>
      <c r="F109" s="222" t="s">
        <v>321</v>
      </c>
      <c r="G109" s="220"/>
      <c r="H109" s="223">
        <v>12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164</v>
      </c>
      <c r="AU109" s="229" t="s">
        <v>84</v>
      </c>
      <c r="AV109" s="13" t="s">
        <v>91</v>
      </c>
      <c r="AW109" s="13" t="s">
        <v>35</v>
      </c>
      <c r="AX109" s="13" t="s">
        <v>77</v>
      </c>
      <c r="AY109" s="229" t="s">
        <v>152</v>
      </c>
    </row>
    <row r="110" spans="1:65" s="1" customFormat="1" ht="16.5" customHeight="1" x14ac:dyDescent="0.2">
      <c r="A110" s="34"/>
      <c r="B110" s="35"/>
      <c r="C110" s="178" t="s">
        <v>100</v>
      </c>
      <c r="D110" s="178" t="s">
        <v>154</v>
      </c>
      <c r="E110" s="179" t="s">
        <v>1207</v>
      </c>
      <c r="F110" s="180" t="s">
        <v>1208</v>
      </c>
      <c r="G110" s="181" t="s">
        <v>254</v>
      </c>
      <c r="H110" s="182">
        <v>6</v>
      </c>
      <c r="I110" s="183">
        <v>118</v>
      </c>
      <c r="J110" s="184">
        <f>ROUND(I110*H110,2)</f>
        <v>708</v>
      </c>
      <c r="K110" s="180" t="s">
        <v>158</v>
      </c>
      <c r="L110" s="39"/>
      <c r="M110" s="185" t="s">
        <v>19</v>
      </c>
      <c r="N110" s="186" t="s">
        <v>45</v>
      </c>
      <c r="O110" s="64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9" t="s">
        <v>241</v>
      </c>
      <c r="AT110" s="189" t="s">
        <v>154</v>
      </c>
      <c r="AU110" s="189" t="s">
        <v>84</v>
      </c>
      <c r="AY110" s="17" t="s">
        <v>152</v>
      </c>
      <c r="BE110" s="190">
        <f>IF(N110="základní",J110,0)</f>
        <v>0</v>
      </c>
      <c r="BF110" s="190">
        <f>IF(N110="snížená",J110,0)</f>
        <v>708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7" t="s">
        <v>84</v>
      </c>
      <c r="BK110" s="190">
        <f>ROUND(I110*H110,2)</f>
        <v>708</v>
      </c>
      <c r="BL110" s="17" t="s">
        <v>241</v>
      </c>
      <c r="BM110" s="189" t="s">
        <v>1209</v>
      </c>
    </row>
    <row r="111" spans="1:65" s="1" customFormat="1" ht="11.25" x14ac:dyDescent="0.2">
      <c r="A111" s="34"/>
      <c r="B111" s="35"/>
      <c r="C111" s="36"/>
      <c r="D111" s="191" t="s">
        <v>160</v>
      </c>
      <c r="E111" s="36"/>
      <c r="F111" s="192" t="s">
        <v>1210</v>
      </c>
      <c r="G111" s="36"/>
      <c r="H111" s="36"/>
      <c r="I111" s="193"/>
      <c r="J111" s="36"/>
      <c r="K111" s="36"/>
      <c r="L111" s="39"/>
      <c r="M111" s="194"/>
      <c r="N111" s="19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160</v>
      </c>
      <c r="AU111" s="17" t="s">
        <v>84</v>
      </c>
    </row>
    <row r="112" spans="1:65" s="1" customFormat="1" ht="11.25" x14ac:dyDescent="0.2">
      <c r="A112" s="34"/>
      <c r="B112" s="35"/>
      <c r="C112" s="36"/>
      <c r="D112" s="196" t="s">
        <v>162</v>
      </c>
      <c r="E112" s="36"/>
      <c r="F112" s="197" t="s">
        <v>1211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162</v>
      </c>
      <c r="AU112" s="17" t="s">
        <v>84</v>
      </c>
    </row>
    <row r="113" spans="1:65" s="12" customFormat="1" ht="11.25" x14ac:dyDescent="0.2">
      <c r="B113" s="198"/>
      <c r="C113" s="199"/>
      <c r="D113" s="191" t="s">
        <v>164</v>
      </c>
      <c r="E113" s="200" t="s">
        <v>19</v>
      </c>
      <c r="F113" s="201" t="s">
        <v>1212</v>
      </c>
      <c r="G113" s="199"/>
      <c r="H113" s="202">
        <v>6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164</v>
      </c>
      <c r="AU113" s="208" t="s">
        <v>84</v>
      </c>
      <c r="AV113" s="12" t="s">
        <v>84</v>
      </c>
      <c r="AW113" s="12" t="s">
        <v>35</v>
      </c>
      <c r="AX113" s="12" t="s">
        <v>73</v>
      </c>
      <c r="AY113" s="208" t="s">
        <v>152</v>
      </c>
    </row>
    <row r="114" spans="1:65" s="13" customFormat="1" ht="11.25" x14ac:dyDescent="0.2">
      <c r="B114" s="219"/>
      <c r="C114" s="220"/>
      <c r="D114" s="191" t="s">
        <v>164</v>
      </c>
      <c r="E114" s="221" t="s">
        <v>19</v>
      </c>
      <c r="F114" s="222" t="s">
        <v>321</v>
      </c>
      <c r="G114" s="220"/>
      <c r="H114" s="223">
        <v>6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164</v>
      </c>
      <c r="AU114" s="229" t="s">
        <v>84</v>
      </c>
      <c r="AV114" s="13" t="s">
        <v>91</v>
      </c>
      <c r="AW114" s="13" t="s">
        <v>35</v>
      </c>
      <c r="AX114" s="13" t="s">
        <v>77</v>
      </c>
      <c r="AY114" s="229" t="s">
        <v>152</v>
      </c>
    </row>
    <row r="115" spans="1:65" s="1" customFormat="1" ht="16.5" customHeight="1" x14ac:dyDescent="0.2">
      <c r="A115" s="34"/>
      <c r="B115" s="35"/>
      <c r="C115" s="178" t="s">
        <v>624</v>
      </c>
      <c r="D115" s="178" t="s">
        <v>154</v>
      </c>
      <c r="E115" s="179" t="s">
        <v>1213</v>
      </c>
      <c r="F115" s="180" t="s">
        <v>1214</v>
      </c>
      <c r="G115" s="181" t="s">
        <v>254</v>
      </c>
      <c r="H115" s="182">
        <v>21</v>
      </c>
      <c r="I115" s="183">
        <v>118</v>
      </c>
      <c r="J115" s="184">
        <f>ROUND(I115*H115,2)</f>
        <v>2478</v>
      </c>
      <c r="K115" s="180" t="s">
        <v>158</v>
      </c>
      <c r="L115" s="39"/>
      <c r="M115" s="185" t="s">
        <v>19</v>
      </c>
      <c r="N115" s="186" t="s">
        <v>45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241</v>
      </c>
      <c r="AT115" s="189" t="s">
        <v>154</v>
      </c>
      <c r="AU115" s="189" t="s">
        <v>84</v>
      </c>
      <c r="AY115" s="17" t="s">
        <v>152</v>
      </c>
      <c r="BE115" s="190">
        <f>IF(N115="základní",J115,0)</f>
        <v>0</v>
      </c>
      <c r="BF115" s="190">
        <f>IF(N115="snížená",J115,0)</f>
        <v>2478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84</v>
      </c>
      <c r="BK115" s="190">
        <f>ROUND(I115*H115,2)</f>
        <v>2478</v>
      </c>
      <c r="BL115" s="17" t="s">
        <v>241</v>
      </c>
      <c r="BM115" s="189" t="s">
        <v>1215</v>
      </c>
    </row>
    <row r="116" spans="1:65" s="1" customFormat="1" ht="11.25" x14ac:dyDescent="0.2">
      <c r="A116" s="34"/>
      <c r="B116" s="35"/>
      <c r="C116" s="36"/>
      <c r="D116" s="191" t="s">
        <v>160</v>
      </c>
      <c r="E116" s="36"/>
      <c r="F116" s="192" t="s">
        <v>1216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160</v>
      </c>
      <c r="AU116" s="17" t="s">
        <v>84</v>
      </c>
    </row>
    <row r="117" spans="1:65" s="1" customFormat="1" ht="11.25" x14ac:dyDescent="0.2">
      <c r="A117" s="34"/>
      <c r="B117" s="35"/>
      <c r="C117" s="36"/>
      <c r="D117" s="196" t="s">
        <v>162</v>
      </c>
      <c r="E117" s="36"/>
      <c r="F117" s="197" t="s">
        <v>1217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162</v>
      </c>
      <c r="AU117" s="17" t="s">
        <v>84</v>
      </c>
    </row>
    <row r="118" spans="1:65" s="12" customFormat="1" ht="11.25" x14ac:dyDescent="0.2">
      <c r="B118" s="198"/>
      <c r="C118" s="199"/>
      <c r="D118" s="191" t="s">
        <v>164</v>
      </c>
      <c r="E118" s="200" t="s">
        <v>19</v>
      </c>
      <c r="F118" s="201" t="s">
        <v>1218</v>
      </c>
      <c r="G118" s="199"/>
      <c r="H118" s="202">
        <v>21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164</v>
      </c>
      <c r="AU118" s="208" t="s">
        <v>84</v>
      </c>
      <c r="AV118" s="12" t="s">
        <v>84</v>
      </c>
      <c r="AW118" s="12" t="s">
        <v>35</v>
      </c>
      <c r="AX118" s="12" t="s">
        <v>73</v>
      </c>
      <c r="AY118" s="208" t="s">
        <v>152</v>
      </c>
    </row>
    <row r="119" spans="1:65" s="13" customFormat="1" ht="11.25" x14ac:dyDescent="0.2">
      <c r="B119" s="219"/>
      <c r="C119" s="220"/>
      <c r="D119" s="191" t="s">
        <v>164</v>
      </c>
      <c r="E119" s="221" t="s">
        <v>19</v>
      </c>
      <c r="F119" s="222" t="s">
        <v>321</v>
      </c>
      <c r="G119" s="220"/>
      <c r="H119" s="223">
        <v>21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164</v>
      </c>
      <c r="AU119" s="229" t="s">
        <v>84</v>
      </c>
      <c r="AV119" s="13" t="s">
        <v>91</v>
      </c>
      <c r="AW119" s="13" t="s">
        <v>35</v>
      </c>
      <c r="AX119" s="13" t="s">
        <v>77</v>
      </c>
      <c r="AY119" s="229" t="s">
        <v>152</v>
      </c>
    </row>
    <row r="120" spans="1:65" s="1" customFormat="1" ht="16.5" customHeight="1" x14ac:dyDescent="0.2">
      <c r="A120" s="34"/>
      <c r="B120" s="35"/>
      <c r="C120" s="178" t="s">
        <v>188</v>
      </c>
      <c r="D120" s="178" t="s">
        <v>154</v>
      </c>
      <c r="E120" s="179" t="s">
        <v>1219</v>
      </c>
      <c r="F120" s="180" t="s">
        <v>1220</v>
      </c>
      <c r="G120" s="181" t="s">
        <v>254</v>
      </c>
      <c r="H120" s="182">
        <v>5</v>
      </c>
      <c r="I120" s="183">
        <v>118</v>
      </c>
      <c r="J120" s="184">
        <f>ROUND(I120*H120,2)</f>
        <v>590</v>
      </c>
      <c r="K120" s="180" t="s">
        <v>158</v>
      </c>
      <c r="L120" s="39"/>
      <c r="M120" s="185" t="s">
        <v>19</v>
      </c>
      <c r="N120" s="186" t="s">
        <v>45</v>
      </c>
      <c r="O120" s="64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241</v>
      </c>
      <c r="AT120" s="189" t="s">
        <v>154</v>
      </c>
      <c r="AU120" s="189" t="s">
        <v>84</v>
      </c>
      <c r="AY120" s="17" t="s">
        <v>152</v>
      </c>
      <c r="BE120" s="190">
        <f>IF(N120="základní",J120,0)</f>
        <v>0</v>
      </c>
      <c r="BF120" s="190">
        <f>IF(N120="snížená",J120,0)</f>
        <v>590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84</v>
      </c>
      <c r="BK120" s="190">
        <f>ROUND(I120*H120,2)</f>
        <v>590</v>
      </c>
      <c r="BL120" s="17" t="s">
        <v>241</v>
      </c>
      <c r="BM120" s="189" t="s">
        <v>1221</v>
      </c>
    </row>
    <row r="121" spans="1:65" s="1" customFormat="1" ht="11.25" x14ac:dyDescent="0.2">
      <c r="A121" s="34"/>
      <c r="B121" s="35"/>
      <c r="C121" s="36"/>
      <c r="D121" s="191" t="s">
        <v>160</v>
      </c>
      <c r="E121" s="36"/>
      <c r="F121" s="192" t="s">
        <v>1222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160</v>
      </c>
      <c r="AU121" s="17" t="s">
        <v>84</v>
      </c>
    </row>
    <row r="122" spans="1:65" s="1" customFormat="1" ht="11.25" x14ac:dyDescent="0.2">
      <c r="A122" s="34"/>
      <c r="B122" s="35"/>
      <c r="C122" s="36"/>
      <c r="D122" s="196" t="s">
        <v>162</v>
      </c>
      <c r="E122" s="36"/>
      <c r="F122" s="197" t="s">
        <v>1223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162</v>
      </c>
      <c r="AU122" s="17" t="s">
        <v>84</v>
      </c>
    </row>
    <row r="123" spans="1:65" s="12" customFormat="1" ht="11.25" x14ac:dyDescent="0.2">
      <c r="B123" s="198"/>
      <c r="C123" s="199"/>
      <c r="D123" s="191" t="s">
        <v>164</v>
      </c>
      <c r="E123" s="200" t="s">
        <v>19</v>
      </c>
      <c r="F123" s="201" t="s">
        <v>1224</v>
      </c>
      <c r="G123" s="199"/>
      <c r="H123" s="202">
        <v>5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164</v>
      </c>
      <c r="AU123" s="208" t="s">
        <v>84</v>
      </c>
      <c r="AV123" s="12" t="s">
        <v>84</v>
      </c>
      <c r="AW123" s="12" t="s">
        <v>35</v>
      </c>
      <c r="AX123" s="12" t="s">
        <v>73</v>
      </c>
      <c r="AY123" s="208" t="s">
        <v>152</v>
      </c>
    </row>
    <row r="124" spans="1:65" s="13" customFormat="1" ht="11.25" x14ac:dyDescent="0.2">
      <c r="B124" s="219"/>
      <c r="C124" s="220"/>
      <c r="D124" s="191" t="s">
        <v>164</v>
      </c>
      <c r="E124" s="221" t="s">
        <v>19</v>
      </c>
      <c r="F124" s="222" t="s">
        <v>321</v>
      </c>
      <c r="G124" s="220"/>
      <c r="H124" s="223">
        <v>5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164</v>
      </c>
      <c r="AU124" s="229" t="s">
        <v>84</v>
      </c>
      <c r="AV124" s="13" t="s">
        <v>91</v>
      </c>
      <c r="AW124" s="13" t="s">
        <v>35</v>
      </c>
      <c r="AX124" s="13" t="s">
        <v>77</v>
      </c>
      <c r="AY124" s="229" t="s">
        <v>152</v>
      </c>
    </row>
    <row r="125" spans="1:65" s="1" customFormat="1" ht="16.5" customHeight="1" x14ac:dyDescent="0.2">
      <c r="A125" s="34"/>
      <c r="B125" s="35"/>
      <c r="C125" s="178" t="s">
        <v>203</v>
      </c>
      <c r="D125" s="178" t="s">
        <v>154</v>
      </c>
      <c r="E125" s="179" t="s">
        <v>1225</v>
      </c>
      <c r="F125" s="180" t="s">
        <v>1226</v>
      </c>
      <c r="G125" s="181" t="s">
        <v>254</v>
      </c>
      <c r="H125" s="182">
        <v>36</v>
      </c>
      <c r="I125" s="183">
        <v>118</v>
      </c>
      <c r="J125" s="184">
        <f>ROUND(I125*H125,2)</f>
        <v>4248</v>
      </c>
      <c r="K125" s="180" t="s">
        <v>158</v>
      </c>
      <c r="L125" s="39"/>
      <c r="M125" s="185" t="s">
        <v>19</v>
      </c>
      <c r="N125" s="186" t="s">
        <v>45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241</v>
      </c>
      <c r="AT125" s="189" t="s">
        <v>154</v>
      </c>
      <c r="AU125" s="189" t="s">
        <v>84</v>
      </c>
      <c r="AY125" s="17" t="s">
        <v>152</v>
      </c>
      <c r="BE125" s="190">
        <f>IF(N125="základní",J125,0)</f>
        <v>0</v>
      </c>
      <c r="BF125" s="190">
        <f>IF(N125="snížená",J125,0)</f>
        <v>4248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84</v>
      </c>
      <c r="BK125" s="190">
        <f>ROUND(I125*H125,2)</f>
        <v>4248</v>
      </c>
      <c r="BL125" s="17" t="s">
        <v>241</v>
      </c>
      <c r="BM125" s="189" t="s">
        <v>1227</v>
      </c>
    </row>
    <row r="126" spans="1:65" s="1" customFormat="1" ht="11.25" x14ac:dyDescent="0.2">
      <c r="A126" s="34"/>
      <c r="B126" s="35"/>
      <c r="C126" s="36"/>
      <c r="D126" s="191" t="s">
        <v>160</v>
      </c>
      <c r="E126" s="36"/>
      <c r="F126" s="192" t="s">
        <v>1228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84</v>
      </c>
    </row>
    <row r="127" spans="1:65" s="1" customFormat="1" ht="11.25" x14ac:dyDescent="0.2">
      <c r="A127" s="34"/>
      <c r="B127" s="35"/>
      <c r="C127" s="36"/>
      <c r="D127" s="196" t="s">
        <v>162</v>
      </c>
      <c r="E127" s="36"/>
      <c r="F127" s="197" t="s">
        <v>1229</v>
      </c>
      <c r="G127" s="36"/>
      <c r="H127" s="36"/>
      <c r="I127" s="193"/>
      <c r="J127" s="36"/>
      <c r="K127" s="36"/>
      <c r="L127" s="39"/>
      <c r="M127" s="194"/>
      <c r="N127" s="195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162</v>
      </c>
      <c r="AU127" s="17" t="s">
        <v>84</v>
      </c>
    </row>
    <row r="128" spans="1:65" s="12" customFormat="1" ht="11.25" x14ac:dyDescent="0.2">
      <c r="B128" s="198"/>
      <c r="C128" s="199"/>
      <c r="D128" s="191" t="s">
        <v>164</v>
      </c>
      <c r="E128" s="200" t="s">
        <v>19</v>
      </c>
      <c r="F128" s="201" t="s">
        <v>1230</v>
      </c>
      <c r="G128" s="199"/>
      <c r="H128" s="202">
        <v>4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164</v>
      </c>
      <c r="AU128" s="208" t="s">
        <v>84</v>
      </c>
      <c r="AV128" s="12" t="s">
        <v>84</v>
      </c>
      <c r="AW128" s="12" t="s">
        <v>35</v>
      </c>
      <c r="AX128" s="12" t="s">
        <v>73</v>
      </c>
      <c r="AY128" s="208" t="s">
        <v>152</v>
      </c>
    </row>
    <row r="129" spans="1:65" s="12" customFormat="1" ht="11.25" x14ac:dyDescent="0.2">
      <c r="B129" s="198"/>
      <c r="C129" s="199"/>
      <c r="D129" s="191" t="s">
        <v>164</v>
      </c>
      <c r="E129" s="200" t="s">
        <v>19</v>
      </c>
      <c r="F129" s="201" t="s">
        <v>1231</v>
      </c>
      <c r="G129" s="199"/>
      <c r="H129" s="202">
        <v>6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164</v>
      </c>
      <c r="AU129" s="208" t="s">
        <v>84</v>
      </c>
      <c r="AV129" s="12" t="s">
        <v>84</v>
      </c>
      <c r="AW129" s="12" t="s">
        <v>35</v>
      </c>
      <c r="AX129" s="12" t="s">
        <v>73</v>
      </c>
      <c r="AY129" s="208" t="s">
        <v>152</v>
      </c>
    </row>
    <row r="130" spans="1:65" s="12" customFormat="1" ht="11.25" x14ac:dyDescent="0.2">
      <c r="B130" s="198"/>
      <c r="C130" s="199"/>
      <c r="D130" s="191" t="s">
        <v>164</v>
      </c>
      <c r="E130" s="200" t="s">
        <v>19</v>
      </c>
      <c r="F130" s="201" t="s">
        <v>1232</v>
      </c>
      <c r="G130" s="199"/>
      <c r="H130" s="202">
        <v>26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164</v>
      </c>
      <c r="AU130" s="208" t="s">
        <v>84</v>
      </c>
      <c r="AV130" s="12" t="s">
        <v>84</v>
      </c>
      <c r="AW130" s="12" t="s">
        <v>35</v>
      </c>
      <c r="AX130" s="12" t="s">
        <v>73</v>
      </c>
      <c r="AY130" s="208" t="s">
        <v>152</v>
      </c>
    </row>
    <row r="131" spans="1:65" s="13" customFormat="1" ht="11.25" x14ac:dyDescent="0.2">
      <c r="B131" s="219"/>
      <c r="C131" s="220"/>
      <c r="D131" s="191" t="s">
        <v>164</v>
      </c>
      <c r="E131" s="221" t="s">
        <v>19</v>
      </c>
      <c r="F131" s="222" t="s">
        <v>321</v>
      </c>
      <c r="G131" s="220"/>
      <c r="H131" s="223">
        <v>36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164</v>
      </c>
      <c r="AU131" s="229" t="s">
        <v>84</v>
      </c>
      <c r="AV131" s="13" t="s">
        <v>91</v>
      </c>
      <c r="AW131" s="13" t="s">
        <v>35</v>
      </c>
      <c r="AX131" s="13" t="s">
        <v>77</v>
      </c>
      <c r="AY131" s="229" t="s">
        <v>152</v>
      </c>
    </row>
    <row r="132" spans="1:65" s="1" customFormat="1" ht="16.5" customHeight="1" x14ac:dyDescent="0.2">
      <c r="A132" s="34"/>
      <c r="B132" s="35"/>
      <c r="C132" s="178" t="s">
        <v>210</v>
      </c>
      <c r="D132" s="178" t="s">
        <v>154</v>
      </c>
      <c r="E132" s="179" t="s">
        <v>1233</v>
      </c>
      <c r="F132" s="180" t="s">
        <v>1234</v>
      </c>
      <c r="G132" s="181" t="s">
        <v>254</v>
      </c>
      <c r="H132" s="182">
        <v>24</v>
      </c>
      <c r="I132" s="183">
        <v>141.6</v>
      </c>
      <c r="J132" s="184">
        <f>ROUND(I132*H132,2)</f>
        <v>3398.4</v>
      </c>
      <c r="K132" s="180" t="s">
        <v>158</v>
      </c>
      <c r="L132" s="39"/>
      <c r="M132" s="185" t="s">
        <v>19</v>
      </c>
      <c r="N132" s="186" t="s">
        <v>45</v>
      </c>
      <c r="O132" s="64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241</v>
      </c>
      <c r="AT132" s="189" t="s">
        <v>154</v>
      </c>
      <c r="AU132" s="189" t="s">
        <v>84</v>
      </c>
      <c r="AY132" s="17" t="s">
        <v>152</v>
      </c>
      <c r="BE132" s="190">
        <f>IF(N132="základní",J132,0)</f>
        <v>0</v>
      </c>
      <c r="BF132" s="190">
        <f>IF(N132="snížená",J132,0)</f>
        <v>3398.4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84</v>
      </c>
      <c r="BK132" s="190">
        <f>ROUND(I132*H132,2)</f>
        <v>3398.4</v>
      </c>
      <c r="BL132" s="17" t="s">
        <v>241</v>
      </c>
      <c r="BM132" s="189" t="s">
        <v>1235</v>
      </c>
    </row>
    <row r="133" spans="1:65" s="1" customFormat="1" ht="11.25" x14ac:dyDescent="0.2">
      <c r="A133" s="34"/>
      <c r="B133" s="35"/>
      <c r="C133" s="36"/>
      <c r="D133" s="191" t="s">
        <v>160</v>
      </c>
      <c r="E133" s="36"/>
      <c r="F133" s="192" t="s">
        <v>1236</v>
      </c>
      <c r="G133" s="36"/>
      <c r="H133" s="36"/>
      <c r="I133" s="193"/>
      <c r="J133" s="36"/>
      <c r="K133" s="36"/>
      <c r="L133" s="39"/>
      <c r="M133" s="194"/>
      <c r="N133" s="19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160</v>
      </c>
      <c r="AU133" s="17" t="s">
        <v>84</v>
      </c>
    </row>
    <row r="134" spans="1:65" s="1" customFormat="1" ht="11.25" x14ac:dyDescent="0.2">
      <c r="A134" s="34"/>
      <c r="B134" s="35"/>
      <c r="C134" s="36"/>
      <c r="D134" s="196" t="s">
        <v>162</v>
      </c>
      <c r="E134" s="36"/>
      <c r="F134" s="197" t="s">
        <v>1237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162</v>
      </c>
      <c r="AU134" s="17" t="s">
        <v>84</v>
      </c>
    </row>
    <row r="135" spans="1:65" s="12" customFormat="1" ht="11.25" x14ac:dyDescent="0.2">
      <c r="B135" s="198"/>
      <c r="C135" s="199"/>
      <c r="D135" s="191" t="s">
        <v>164</v>
      </c>
      <c r="E135" s="200" t="s">
        <v>19</v>
      </c>
      <c r="F135" s="201" t="s">
        <v>1238</v>
      </c>
      <c r="G135" s="199"/>
      <c r="H135" s="202">
        <v>10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164</v>
      </c>
      <c r="AU135" s="208" t="s">
        <v>84</v>
      </c>
      <c r="AV135" s="12" t="s">
        <v>84</v>
      </c>
      <c r="AW135" s="12" t="s">
        <v>35</v>
      </c>
      <c r="AX135" s="12" t="s">
        <v>73</v>
      </c>
      <c r="AY135" s="208" t="s">
        <v>152</v>
      </c>
    </row>
    <row r="136" spans="1:65" s="12" customFormat="1" ht="11.25" x14ac:dyDescent="0.2">
      <c r="B136" s="198"/>
      <c r="C136" s="199"/>
      <c r="D136" s="191" t="s">
        <v>164</v>
      </c>
      <c r="E136" s="200" t="s">
        <v>19</v>
      </c>
      <c r="F136" s="201" t="s">
        <v>1231</v>
      </c>
      <c r="G136" s="199"/>
      <c r="H136" s="202">
        <v>6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164</v>
      </c>
      <c r="AU136" s="208" t="s">
        <v>84</v>
      </c>
      <c r="AV136" s="12" t="s">
        <v>84</v>
      </c>
      <c r="AW136" s="12" t="s">
        <v>35</v>
      </c>
      <c r="AX136" s="12" t="s">
        <v>73</v>
      </c>
      <c r="AY136" s="208" t="s">
        <v>152</v>
      </c>
    </row>
    <row r="137" spans="1:65" s="12" customFormat="1" ht="11.25" x14ac:dyDescent="0.2">
      <c r="B137" s="198"/>
      <c r="C137" s="199"/>
      <c r="D137" s="191" t="s">
        <v>164</v>
      </c>
      <c r="E137" s="200" t="s">
        <v>19</v>
      </c>
      <c r="F137" s="201" t="s">
        <v>1239</v>
      </c>
      <c r="G137" s="199"/>
      <c r="H137" s="202">
        <v>8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164</v>
      </c>
      <c r="AU137" s="208" t="s">
        <v>84</v>
      </c>
      <c r="AV137" s="12" t="s">
        <v>84</v>
      </c>
      <c r="AW137" s="12" t="s">
        <v>35</v>
      </c>
      <c r="AX137" s="12" t="s">
        <v>73</v>
      </c>
      <c r="AY137" s="208" t="s">
        <v>152</v>
      </c>
    </row>
    <row r="138" spans="1:65" s="13" customFormat="1" ht="11.25" x14ac:dyDescent="0.2">
      <c r="B138" s="219"/>
      <c r="C138" s="220"/>
      <c r="D138" s="191" t="s">
        <v>164</v>
      </c>
      <c r="E138" s="221" t="s">
        <v>19</v>
      </c>
      <c r="F138" s="222" t="s">
        <v>321</v>
      </c>
      <c r="G138" s="220"/>
      <c r="H138" s="223">
        <v>24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164</v>
      </c>
      <c r="AU138" s="229" t="s">
        <v>84</v>
      </c>
      <c r="AV138" s="13" t="s">
        <v>91</v>
      </c>
      <c r="AW138" s="13" t="s">
        <v>35</v>
      </c>
      <c r="AX138" s="13" t="s">
        <v>77</v>
      </c>
      <c r="AY138" s="229" t="s">
        <v>152</v>
      </c>
    </row>
    <row r="139" spans="1:65" s="1" customFormat="1" ht="16.5" customHeight="1" x14ac:dyDescent="0.2">
      <c r="A139" s="34"/>
      <c r="B139" s="35"/>
      <c r="C139" s="178" t="s">
        <v>216</v>
      </c>
      <c r="D139" s="178" t="s">
        <v>154</v>
      </c>
      <c r="E139" s="179" t="s">
        <v>1240</v>
      </c>
      <c r="F139" s="180" t="s">
        <v>1241</v>
      </c>
      <c r="G139" s="181" t="s">
        <v>254</v>
      </c>
      <c r="H139" s="182">
        <v>12</v>
      </c>
      <c r="I139" s="183">
        <v>141.6</v>
      </c>
      <c r="J139" s="184">
        <f>ROUND(I139*H139,2)</f>
        <v>1699.2</v>
      </c>
      <c r="K139" s="180" t="s">
        <v>158</v>
      </c>
      <c r="L139" s="39"/>
      <c r="M139" s="185" t="s">
        <v>19</v>
      </c>
      <c r="N139" s="186" t="s">
        <v>45</v>
      </c>
      <c r="O139" s="64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241</v>
      </c>
      <c r="AT139" s="189" t="s">
        <v>154</v>
      </c>
      <c r="AU139" s="189" t="s">
        <v>84</v>
      </c>
      <c r="AY139" s="17" t="s">
        <v>152</v>
      </c>
      <c r="BE139" s="190">
        <f>IF(N139="základní",J139,0)</f>
        <v>0</v>
      </c>
      <c r="BF139" s="190">
        <f>IF(N139="snížená",J139,0)</f>
        <v>1699.2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84</v>
      </c>
      <c r="BK139" s="190">
        <f>ROUND(I139*H139,2)</f>
        <v>1699.2</v>
      </c>
      <c r="BL139" s="17" t="s">
        <v>241</v>
      </c>
      <c r="BM139" s="189" t="s">
        <v>1242</v>
      </c>
    </row>
    <row r="140" spans="1:65" s="1" customFormat="1" ht="11.25" x14ac:dyDescent="0.2">
      <c r="A140" s="34"/>
      <c r="B140" s="35"/>
      <c r="C140" s="36"/>
      <c r="D140" s="191" t="s">
        <v>160</v>
      </c>
      <c r="E140" s="36"/>
      <c r="F140" s="192" t="s">
        <v>1243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84</v>
      </c>
    </row>
    <row r="141" spans="1:65" s="1" customFormat="1" ht="11.25" x14ac:dyDescent="0.2">
      <c r="A141" s="34"/>
      <c r="B141" s="35"/>
      <c r="C141" s="36"/>
      <c r="D141" s="196" t="s">
        <v>162</v>
      </c>
      <c r="E141" s="36"/>
      <c r="F141" s="197" t="s">
        <v>1244</v>
      </c>
      <c r="G141" s="36"/>
      <c r="H141" s="36"/>
      <c r="I141" s="193"/>
      <c r="J141" s="36"/>
      <c r="K141" s="36"/>
      <c r="L141" s="39"/>
      <c r="M141" s="194"/>
      <c r="N141" s="195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162</v>
      </c>
      <c r="AU141" s="17" t="s">
        <v>84</v>
      </c>
    </row>
    <row r="142" spans="1:65" s="12" customFormat="1" ht="11.25" x14ac:dyDescent="0.2">
      <c r="B142" s="198"/>
      <c r="C142" s="199"/>
      <c r="D142" s="191" t="s">
        <v>164</v>
      </c>
      <c r="E142" s="200" t="s">
        <v>19</v>
      </c>
      <c r="F142" s="201" t="s">
        <v>1231</v>
      </c>
      <c r="G142" s="199"/>
      <c r="H142" s="202">
        <v>6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164</v>
      </c>
      <c r="AU142" s="208" t="s">
        <v>84</v>
      </c>
      <c r="AV142" s="12" t="s">
        <v>84</v>
      </c>
      <c r="AW142" s="12" t="s">
        <v>35</v>
      </c>
      <c r="AX142" s="12" t="s">
        <v>73</v>
      </c>
      <c r="AY142" s="208" t="s">
        <v>152</v>
      </c>
    </row>
    <row r="143" spans="1:65" s="12" customFormat="1" ht="11.25" x14ac:dyDescent="0.2">
      <c r="B143" s="198"/>
      <c r="C143" s="199"/>
      <c r="D143" s="191" t="s">
        <v>164</v>
      </c>
      <c r="E143" s="200" t="s">
        <v>19</v>
      </c>
      <c r="F143" s="201" t="s">
        <v>1231</v>
      </c>
      <c r="G143" s="199"/>
      <c r="H143" s="202">
        <v>6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164</v>
      </c>
      <c r="AU143" s="208" t="s">
        <v>84</v>
      </c>
      <c r="AV143" s="12" t="s">
        <v>84</v>
      </c>
      <c r="AW143" s="12" t="s">
        <v>35</v>
      </c>
      <c r="AX143" s="12" t="s">
        <v>73</v>
      </c>
      <c r="AY143" s="208" t="s">
        <v>152</v>
      </c>
    </row>
    <row r="144" spans="1:65" s="13" customFormat="1" ht="11.25" x14ac:dyDescent="0.2">
      <c r="B144" s="219"/>
      <c r="C144" s="220"/>
      <c r="D144" s="191" t="s">
        <v>164</v>
      </c>
      <c r="E144" s="221" t="s">
        <v>19</v>
      </c>
      <c r="F144" s="222" t="s">
        <v>321</v>
      </c>
      <c r="G144" s="220"/>
      <c r="H144" s="223">
        <v>12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164</v>
      </c>
      <c r="AU144" s="229" t="s">
        <v>84</v>
      </c>
      <c r="AV144" s="13" t="s">
        <v>91</v>
      </c>
      <c r="AW144" s="13" t="s">
        <v>35</v>
      </c>
      <c r="AX144" s="13" t="s">
        <v>77</v>
      </c>
      <c r="AY144" s="229" t="s">
        <v>152</v>
      </c>
    </row>
    <row r="145" spans="1:65" s="1" customFormat="1" ht="16.5" customHeight="1" x14ac:dyDescent="0.2">
      <c r="A145" s="34"/>
      <c r="B145" s="35"/>
      <c r="C145" s="178" t="s">
        <v>222</v>
      </c>
      <c r="D145" s="178" t="s">
        <v>154</v>
      </c>
      <c r="E145" s="179" t="s">
        <v>1245</v>
      </c>
      <c r="F145" s="180" t="s">
        <v>1246</v>
      </c>
      <c r="G145" s="181" t="s">
        <v>254</v>
      </c>
      <c r="H145" s="182">
        <v>42</v>
      </c>
      <c r="I145" s="183">
        <v>153.4</v>
      </c>
      <c r="J145" s="184">
        <f>ROUND(I145*H145,2)</f>
        <v>6442.8</v>
      </c>
      <c r="K145" s="180" t="s">
        <v>158</v>
      </c>
      <c r="L145" s="39"/>
      <c r="M145" s="185" t="s">
        <v>19</v>
      </c>
      <c r="N145" s="186" t="s">
        <v>45</v>
      </c>
      <c r="O145" s="64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241</v>
      </c>
      <c r="AT145" s="189" t="s">
        <v>154</v>
      </c>
      <c r="AU145" s="189" t="s">
        <v>84</v>
      </c>
      <c r="AY145" s="17" t="s">
        <v>152</v>
      </c>
      <c r="BE145" s="190">
        <f>IF(N145="základní",J145,0)</f>
        <v>0</v>
      </c>
      <c r="BF145" s="190">
        <f>IF(N145="snížená",J145,0)</f>
        <v>6442.8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84</v>
      </c>
      <c r="BK145" s="190">
        <f>ROUND(I145*H145,2)</f>
        <v>6442.8</v>
      </c>
      <c r="BL145" s="17" t="s">
        <v>241</v>
      </c>
      <c r="BM145" s="189" t="s">
        <v>1247</v>
      </c>
    </row>
    <row r="146" spans="1:65" s="1" customFormat="1" ht="11.25" x14ac:dyDescent="0.2">
      <c r="A146" s="34"/>
      <c r="B146" s="35"/>
      <c r="C146" s="36"/>
      <c r="D146" s="191" t="s">
        <v>160</v>
      </c>
      <c r="E146" s="36"/>
      <c r="F146" s="192" t="s">
        <v>1248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84</v>
      </c>
    </row>
    <row r="147" spans="1:65" s="1" customFormat="1" ht="11.25" x14ac:dyDescent="0.2">
      <c r="A147" s="34"/>
      <c r="B147" s="35"/>
      <c r="C147" s="36"/>
      <c r="D147" s="196" t="s">
        <v>162</v>
      </c>
      <c r="E147" s="36"/>
      <c r="F147" s="197" t="s">
        <v>1249</v>
      </c>
      <c r="G147" s="36"/>
      <c r="H147" s="36"/>
      <c r="I147" s="193"/>
      <c r="J147" s="36"/>
      <c r="K147" s="36"/>
      <c r="L147" s="39"/>
      <c r="M147" s="194"/>
      <c r="N147" s="19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162</v>
      </c>
      <c r="AU147" s="17" t="s">
        <v>84</v>
      </c>
    </row>
    <row r="148" spans="1:65" s="12" customFormat="1" ht="11.25" x14ac:dyDescent="0.2">
      <c r="B148" s="198"/>
      <c r="C148" s="199"/>
      <c r="D148" s="191" t="s">
        <v>164</v>
      </c>
      <c r="E148" s="200" t="s">
        <v>19</v>
      </c>
      <c r="F148" s="201" t="s">
        <v>1250</v>
      </c>
      <c r="G148" s="199"/>
      <c r="H148" s="202">
        <v>16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164</v>
      </c>
      <c r="AU148" s="208" t="s">
        <v>84</v>
      </c>
      <c r="AV148" s="12" t="s">
        <v>84</v>
      </c>
      <c r="AW148" s="12" t="s">
        <v>35</v>
      </c>
      <c r="AX148" s="12" t="s">
        <v>73</v>
      </c>
      <c r="AY148" s="208" t="s">
        <v>152</v>
      </c>
    </row>
    <row r="149" spans="1:65" s="12" customFormat="1" ht="11.25" x14ac:dyDescent="0.2">
      <c r="B149" s="198"/>
      <c r="C149" s="199"/>
      <c r="D149" s="191" t="s">
        <v>164</v>
      </c>
      <c r="E149" s="200" t="s">
        <v>19</v>
      </c>
      <c r="F149" s="201" t="s">
        <v>1251</v>
      </c>
      <c r="G149" s="199"/>
      <c r="H149" s="202">
        <v>22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164</v>
      </c>
      <c r="AU149" s="208" t="s">
        <v>84</v>
      </c>
      <c r="AV149" s="12" t="s">
        <v>84</v>
      </c>
      <c r="AW149" s="12" t="s">
        <v>35</v>
      </c>
      <c r="AX149" s="12" t="s">
        <v>73</v>
      </c>
      <c r="AY149" s="208" t="s">
        <v>152</v>
      </c>
    </row>
    <row r="150" spans="1:65" s="12" customFormat="1" ht="11.25" x14ac:dyDescent="0.2">
      <c r="B150" s="198"/>
      <c r="C150" s="199"/>
      <c r="D150" s="191" t="s">
        <v>164</v>
      </c>
      <c r="E150" s="200" t="s">
        <v>19</v>
      </c>
      <c r="F150" s="201" t="s">
        <v>1230</v>
      </c>
      <c r="G150" s="199"/>
      <c r="H150" s="202">
        <v>4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164</v>
      </c>
      <c r="AU150" s="208" t="s">
        <v>84</v>
      </c>
      <c r="AV150" s="12" t="s">
        <v>84</v>
      </c>
      <c r="AW150" s="12" t="s">
        <v>35</v>
      </c>
      <c r="AX150" s="12" t="s">
        <v>73</v>
      </c>
      <c r="AY150" s="208" t="s">
        <v>152</v>
      </c>
    </row>
    <row r="151" spans="1:65" s="13" customFormat="1" ht="11.25" x14ac:dyDescent="0.2">
      <c r="B151" s="219"/>
      <c r="C151" s="220"/>
      <c r="D151" s="191" t="s">
        <v>164</v>
      </c>
      <c r="E151" s="221" t="s">
        <v>19</v>
      </c>
      <c r="F151" s="222" t="s">
        <v>321</v>
      </c>
      <c r="G151" s="220"/>
      <c r="H151" s="223">
        <v>42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164</v>
      </c>
      <c r="AU151" s="229" t="s">
        <v>84</v>
      </c>
      <c r="AV151" s="13" t="s">
        <v>91</v>
      </c>
      <c r="AW151" s="13" t="s">
        <v>35</v>
      </c>
      <c r="AX151" s="13" t="s">
        <v>77</v>
      </c>
      <c r="AY151" s="229" t="s">
        <v>152</v>
      </c>
    </row>
    <row r="152" spans="1:65" s="1" customFormat="1" ht="16.5" customHeight="1" x14ac:dyDescent="0.2">
      <c r="A152" s="34"/>
      <c r="B152" s="35"/>
      <c r="C152" s="178" t="s">
        <v>228</v>
      </c>
      <c r="D152" s="178" t="s">
        <v>154</v>
      </c>
      <c r="E152" s="179" t="s">
        <v>1252</v>
      </c>
      <c r="F152" s="180" t="s">
        <v>1253</v>
      </c>
      <c r="G152" s="181" t="s">
        <v>254</v>
      </c>
      <c r="H152" s="182">
        <v>10</v>
      </c>
      <c r="I152" s="183">
        <v>177</v>
      </c>
      <c r="J152" s="184">
        <f>ROUND(I152*H152,2)</f>
        <v>1770</v>
      </c>
      <c r="K152" s="180" t="s">
        <v>158</v>
      </c>
      <c r="L152" s="39"/>
      <c r="M152" s="185" t="s">
        <v>19</v>
      </c>
      <c r="N152" s="186" t="s">
        <v>45</v>
      </c>
      <c r="O152" s="64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241</v>
      </c>
      <c r="AT152" s="189" t="s">
        <v>154</v>
      </c>
      <c r="AU152" s="189" t="s">
        <v>84</v>
      </c>
      <c r="AY152" s="17" t="s">
        <v>152</v>
      </c>
      <c r="BE152" s="190">
        <f>IF(N152="základní",J152,0)</f>
        <v>0</v>
      </c>
      <c r="BF152" s="190">
        <f>IF(N152="snížená",J152,0)</f>
        <v>1770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84</v>
      </c>
      <c r="BK152" s="190">
        <f>ROUND(I152*H152,2)</f>
        <v>1770</v>
      </c>
      <c r="BL152" s="17" t="s">
        <v>241</v>
      </c>
      <c r="BM152" s="189" t="s">
        <v>1254</v>
      </c>
    </row>
    <row r="153" spans="1:65" s="1" customFormat="1" ht="11.25" x14ac:dyDescent="0.2">
      <c r="A153" s="34"/>
      <c r="B153" s="35"/>
      <c r="C153" s="36"/>
      <c r="D153" s="191" t="s">
        <v>160</v>
      </c>
      <c r="E153" s="36"/>
      <c r="F153" s="192" t="s">
        <v>1255</v>
      </c>
      <c r="G153" s="36"/>
      <c r="H153" s="36"/>
      <c r="I153" s="193"/>
      <c r="J153" s="36"/>
      <c r="K153" s="36"/>
      <c r="L153" s="39"/>
      <c r="M153" s="194"/>
      <c r="N153" s="195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160</v>
      </c>
      <c r="AU153" s="17" t="s">
        <v>84</v>
      </c>
    </row>
    <row r="154" spans="1:65" s="1" customFormat="1" ht="11.25" x14ac:dyDescent="0.2">
      <c r="A154" s="34"/>
      <c r="B154" s="35"/>
      <c r="C154" s="36"/>
      <c r="D154" s="196" t="s">
        <v>162</v>
      </c>
      <c r="E154" s="36"/>
      <c r="F154" s="197" t="s">
        <v>1256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162</v>
      </c>
      <c r="AU154" s="17" t="s">
        <v>84</v>
      </c>
    </row>
    <row r="155" spans="1:65" s="12" customFormat="1" ht="11.25" x14ac:dyDescent="0.2">
      <c r="B155" s="198"/>
      <c r="C155" s="199"/>
      <c r="D155" s="191" t="s">
        <v>164</v>
      </c>
      <c r="E155" s="200" t="s">
        <v>19</v>
      </c>
      <c r="F155" s="201" t="s">
        <v>1231</v>
      </c>
      <c r="G155" s="199"/>
      <c r="H155" s="202">
        <v>6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164</v>
      </c>
      <c r="AU155" s="208" t="s">
        <v>84</v>
      </c>
      <c r="AV155" s="12" t="s">
        <v>84</v>
      </c>
      <c r="AW155" s="12" t="s">
        <v>35</v>
      </c>
      <c r="AX155" s="12" t="s">
        <v>73</v>
      </c>
      <c r="AY155" s="208" t="s">
        <v>152</v>
      </c>
    </row>
    <row r="156" spans="1:65" s="12" customFormat="1" ht="11.25" x14ac:dyDescent="0.2">
      <c r="B156" s="198"/>
      <c r="C156" s="199"/>
      <c r="D156" s="191" t="s">
        <v>164</v>
      </c>
      <c r="E156" s="200" t="s">
        <v>19</v>
      </c>
      <c r="F156" s="201" t="s">
        <v>1230</v>
      </c>
      <c r="G156" s="199"/>
      <c r="H156" s="202">
        <v>4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164</v>
      </c>
      <c r="AU156" s="208" t="s">
        <v>84</v>
      </c>
      <c r="AV156" s="12" t="s">
        <v>84</v>
      </c>
      <c r="AW156" s="12" t="s">
        <v>35</v>
      </c>
      <c r="AX156" s="12" t="s">
        <v>73</v>
      </c>
      <c r="AY156" s="208" t="s">
        <v>152</v>
      </c>
    </row>
    <row r="157" spans="1:65" s="13" customFormat="1" ht="11.25" x14ac:dyDescent="0.2">
      <c r="B157" s="219"/>
      <c r="C157" s="220"/>
      <c r="D157" s="191" t="s">
        <v>164</v>
      </c>
      <c r="E157" s="221" t="s">
        <v>19</v>
      </c>
      <c r="F157" s="222" t="s">
        <v>321</v>
      </c>
      <c r="G157" s="220"/>
      <c r="H157" s="223">
        <v>10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164</v>
      </c>
      <c r="AU157" s="229" t="s">
        <v>84</v>
      </c>
      <c r="AV157" s="13" t="s">
        <v>91</v>
      </c>
      <c r="AW157" s="13" t="s">
        <v>35</v>
      </c>
      <c r="AX157" s="13" t="s">
        <v>77</v>
      </c>
      <c r="AY157" s="229" t="s">
        <v>152</v>
      </c>
    </row>
    <row r="158" spans="1:65" s="1" customFormat="1" ht="16.5" customHeight="1" x14ac:dyDescent="0.2">
      <c r="A158" s="34"/>
      <c r="B158" s="35"/>
      <c r="C158" s="178" t="s">
        <v>8</v>
      </c>
      <c r="D158" s="178" t="s">
        <v>154</v>
      </c>
      <c r="E158" s="179" t="s">
        <v>1257</v>
      </c>
      <c r="F158" s="180" t="s">
        <v>1258</v>
      </c>
      <c r="G158" s="181" t="s">
        <v>742</v>
      </c>
      <c r="H158" s="182">
        <v>9</v>
      </c>
      <c r="I158" s="183">
        <v>375.24</v>
      </c>
      <c r="J158" s="184">
        <f>ROUND(I158*H158,2)</f>
        <v>3377.16</v>
      </c>
      <c r="K158" s="180" t="s">
        <v>158</v>
      </c>
      <c r="L158" s="39"/>
      <c r="M158" s="185" t="s">
        <v>19</v>
      </c>
      <c r="N158" s="186" t="s">
        <v>45</v>
      </c>
      <c r="O158" s="64"/>
      <c r="P158" s="187">
        <f>O158*H158</f>
        <v>0</v>
      </c>
      <c r="Q158" s="187">
        <v>9.7999999999999997E-4</v>
      </c>
      <c r="R158" s="187">
        <f>Q158*H158</f>
        <v>8.8199999999999997E-3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241</v>
      </c>
      <c r="AT158" s="189" t="s">
        <v>154</v>
      </c>
      <c r="AU158" s="189" t="s">
        <v>84</v>
      </c>
      <c r="AY158" s="17" t="s">
        <v>152</v>
      </c>
      <c r="BE158" s="190">
        <f>IF(N158="základní",J158,0)</f>
        <v>0</v>
      </c>
      <c r="BF158" s="190">
        <f>IF(N158="snížená",J158,0)</f>
        <v>3377.16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84</v>
      </c>
      <c r="BK158" s="190">
        <f>ROUND(I158*H158,2)</f>
        <v>3377.16</v>
      </c>
      <c r="BL158" s="17" t="s">
        <v>241</v>
      </c>
      <c r="BM158" s="189" t="s">
        <v>1259</v>
      </c>
    </row>
    <row r="159" spans="1:65" s="1" customFormat="1" ht="11.25" x14ac:dyDescent="0.2">
      <c r="A159" s="34"/>
      <c r="B159" s="35"/>
      <c r="C159" s="36"/>
      <c r="D159" s="191" t="s">
        <v>160</v>
      </c>
      <c r="E159" s="36"/>
      <c r="F159" s="192" t="s">
        <v>1260</v>
      </c>
      <c r="G159" s="36"/>
      <c r="H159" s="36"/>
      <c r="I159" s="193"/>
      <c r="J159" s="36"/>
      <c r="K159" s="36"/>
      <c r="L159" s="39"/>
      <c r="M159" s="194"/>
      <c r="N159" s="195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160</v>
      </c>
      <c r="AU159" s="17" t="s">
        <v>84</v>
      </c>
    </row>
    <row r="160" spans="1:65" s="1" customFormat="1" ht="11.25" x14ac:dyDescent="0.2">
      <c r="A160" s="34"/>
      <c r="B160" s="35"/>
      <c r="C160" s="36"/>
      <c r="D160" s="196" t="s">
        <v>162</v>
      </c>
      <c r="E160" s="36"/>
      <c r="F160" s="197" t="s">
        <v>1261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162</v>
      </c>
      <c r="AU160" s="17" t="s">
        <v>84</v>
      </c>
    </row>
    <row r="161" spans="1:65" s="1" customFormat="1" ht="16.5" customHeight="1" x14ac:dyDescent="0.2">
      <c r="A161" s="34"/>
      <c r="B161" s="35"/>
      <c r="C161" s="178" t="s">
        <v>241</v>
      </c>
      <c r="D161" s="178" t="s">
        <v>154</v>
      </c>
      <c r="E161" s="179" t="s">
        <v>1262</v>
      </c>
      <c r="F161" s="180" t="s">
        <v>1263</v>
      </c>
      <c r="G161" s="181" t="s">
        <v>742</v>
      </c>
      <c r="H161" s="182">
        <v>6</v>
      </c>
      <c r="I161" s="183">
        <v>405.92</v>
      </c>
      <c r="J161" s="184">
        <f>ROUND(I161*H161,2)</f>
        <v>2435.52</v>
      </c>
      <c r="K161" s="180" t="s">
        <v>158</v>
      </c>
      <c r="L161" s="39"/>
      <c r="M161" s="185" t="s">
        <v>19</v>
      </c>
      <c r="N161" s="186" t="s">
        <v>45</v>
      </c>
      <c r="O161" s="64"/>
      <c r="P161" s="187">
        <f>O161*H161</f>
        <v>0</v>
      </c>
      <c r="Q161" s="187">
        <v>1.2600000000000001E-3</v>
      </c>
      <c r="R161" s="187">
        <f>Q161*H161</f>
        <v>7.5600000000000007E-3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241</v>
      </c>
      <c r="AT161" s="189" t="s">
        <v>154</v>
      </c>
      <c r="AU161" s="189" t="s">
        <v>84</v>
      </c>
      <c r="AY161" s="17" t="s">
        <v>152</v>
      </c>
      <c r="BE161" s="190">
        <f>IF(N161="základní",J161,0)</f>
        <v>0</v>
      </c>
      <c r="BF161" s="190">
        <f>IF(N161="snížená",J161,0)</f>
        <v>2435.52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84</v>
      </c>
      <c r="BK161" s="190">
        <f>ROUND(I161*H161,2)</f>
        <v>2435.52</v>
      </c>
      <c r="BL161" s="17" t="s">
        <v>241</v>
      </c>
      <c r="BM161" s="189" t="s">
        <v>1264</v>
      </c>
    </row>
    <row r="162" spans="1:65" s="1" customFormat="1" ht="11.25" x14ac:dyDescent="0.2">
      <c r="A162" s="34"/>
      <c r="B162" s="35"/>
      <c r="C162" s="36"/>
      <c r="D162" s="191" t="s">
        <v>160</v>
      </c>
      <c r="E162" s="36"/>
      <c r="F162" s="192" t="s">
        <v>1265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160</v>
      </c>
      <c r="AU162" s="17" t="s">
        <v>84</v>
      </c>
    </row>
    <row r="163" spans="1:65" s="1" customFormat="1" ht="11.25" x14ac:dyDescent="0.2">
      <c r="A163" s="34"/>
      <c r="B163" s="35"/>
      <c r="C163" s="36"/>
      <c r="D163" s="196" t="s">
        <v>162</v>
      </c>
      <c r="E163" s="36"/>
      <c r="F163" s="197" t="s">
        <v>1266</v>
      </c>
      <c r="G163" s="36"/>
      <c r="H163" s="36"/>
      <c r="I163" s="193"/>
      <c r="J163" s="36"/>
      <c r="K163" s="36"/>
      <c r="L163" s="39"/>
      <c r="M163" s="194"/>
      <c r="N163" s="195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162</v>
      </c>
      <c r="AU163" s="17" t="s">
        <v>84</v>
      </c>
    </row>
    <row r="164" spans="1:65" s="1" customFormat="1" ht="16.5" customHeight="1" x14ac:dyDescent="0.2">
      <c r="A164" s="34"/>
      <c r="B164" s="35"/>
      <c r="C164" s="178" t="s">
        <v>251</v>
      </c>
      <c r="D164" s="178" t="s">
        <v>154</v>
      </c>
      <c r="E164" s="179" t="s">
        <v>1267</v>
      </c>
      <c r="F164" s="180" t="s">
        <v>1268</v>
      </c>
      <c r="G164" s="181" t="s">
        <v>742</v>
      </c>
      <c r="H164" s="182">
        <v>3</v>
      </c>
      <c r="I164" s="183">
        <v>490.88</v>
      </c>
      <c r="J164" s="184">
        <f>ROUND(I164*H164,2)</f>
        <v>1472.64</v>
      </c>
      <c r="K164" s="180" t="s">
        <v>158</v>
      </c>
      <c r="L164" s="39"/>
      <c r="M164" s="185" t="s">
        <v>19</v>
      </c>
      <c r="N164" s="186" t="s">
        <v>45</v>
      </c>
      <c r="O164" s="64"/>
      <c r="P164" s="187">
        <f>O164*H164</f>
        <v>0</v>
      </c>
      <c r="Q164" s="187">
        <v>1.5299999999999999E-3</v>
      </c>
      <c r="R164" s="187">
        <f>Q164*H164</f>
        <v>4.5899999999999995E-3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241</v>
      </c>
      <c r="AT164" s="189" t="s">
        <v>154</v>
      </c>
      <c r="AU164" s="189" t="s">
        <v>84</v>
      </c>
      <c r="AY164" s="17" t="s">
        <v>152</v>
      </c>
      <c r="BE164" s="190">
        <f>IF(N164="základní",J164,0)</f>
        <v>0</v>
      </c>
      <c r="BF164" s="190">
        <f>IF(N164="snížená",J164,0)</f>
        <v>1472.64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84</v>
      </c>
      <c r="BK164" s="190">
        <f>ROUND(I164*H164,2)</f>
        <v>1472.64</v>
      </c>
      <c r="BL164" s="17" t="s">
        <v>241</v>
      </c>
      <c r="BM164" s="189" t="s">
        <v>1269</v>
      </c>
    </row>
    <row r="165" spans="1:65" s="1" customFormat="1" ht="11.25" x14ac:dyDescent="0.2">
      <c r="A165" s="34"/>
      <c r="B165" s="35"/>
      <c r="C165" s="36"/>
      <c r="D165" s="191" t="s">
        <v>160</v>
      </c>
      <c r="E165" s="36"/>
      <c r="F165" s="192" t="s">
        <v>1270</v>
      </c>
      <c r="G165" s="36"/>
      <c r="H165" s="36"/>
      <c r="I165" s="193"/>
      <c r="J165" s="36"/>
      <c r="K165" s="36"/>
      <c r="L165" s="39"/>
      <c r="M165" s="194"/>
      <c r="N165" s="19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160</v>
      </c>
      <c r="AU165" s="17" t="s">
        <v>84</v>
      </c>
    </row>
    <row r="166" spans="1:65" s="1" customFormat="1" ht="11.25" x14ac:dyDescent="0.2">
      <c r="A166" s="34"/>
      <c r="B166" s="35"/>
      <c r="C166" s="36"/>
      <c r="D166" s="196" t="s">
        <v>162</v>
      </c>
      <c r="E166" s="36"/>
      <c r="F166" s="197" t="s">
        <v>1271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162</v>
      </c>
      <c r="AU166" s="17" t="s">
        <v>84</v>
      </c>
    </row>
    <row r="167" spans="1:65" s="1" customFormat="1" ht="16.5" customHeight="1" x14ac:dyDescent="0.2">
      <c r="A167" s="34"/>
      <c r="B167" s="35"/>
      <c r="C167" s="178" t="s">
        <v>258</v>
      </c>
      <c r="D167" s="178" t="s">
        <v>154</v>
      </c>
      <c r="E167" s="179" t="s">
        <v>1272</v>
      </c>
      <c r="F167" s="180" t="s">
        <v>1273</v>
      </c>
      <c r="G167" s="181" t="s">
        <v>742</v>
      </c>
      <c r="H167" s="182">
        <v>10.5</v>
      </c>
      <c r="I167" s="183">
        <v>519.20000000000005</v>
      </c>
      <c r="J167" s="184">
        <f>ROUND(I167*H167,2)</f>
        <v>5451.6</v>
      </c>
      <c r="K167" s="180" t="s">
        <v>158</v>
      </c>
      <c r="L167" s="39"/>
      <c r="M167" s="185" t="s">
        <v>19</v>
      </c>
      <c r="N167" s="186" t="s">
        <v>45</v>
      </c>
      <c r="O167" s="64"/>
      <c r="P167" s="187">
        <f>O167*H167</f>
        <v>0</v>
      </c>
      <c r="Q167" s="187">
        <v>2.8400000000000001E-3</v>
      </c>
      <c r="R167" s="187">
        <f>Q167*H167</f>
        <v>2.9819999999999999E-2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241</v>
      </c>
      <c r="AT167" s="189" t="s">
        <v>154</v>
      </c>
      <c r="AU167" s="189" t="s">
        <v>84</v>
      </c>
      <c r="AY167" s="17" t="s">
        <v>152</v>
      </c>
      <c r="BE167" s="190">
        <f>IF(N167="základní",J167,0)</f>
        <v>0</v>
      </c>
      <c r="BF167" s="190">
        <f>IF(N167="snížená",J167,0)</f>
        <v>5451.6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84</v>
      </c>
      <c r="BK167" s="190">
        <f>ROUND(I167*H167,2)</f>
        <v>5451.6</v>
      </c>
      <c r="BL167" s="17" t="s">
        <v>241</v>
      </c>
      <c r="BM167" s="189" t="s">
        <v>1274</v>
      </c>
    </row>
    <row r="168" spans="1:65" s="1" customFormat="1" ht="11.25" x14ac:dyDescent="0.2">
      <c r="A168" s="34"/>
      <c r="B168" s="35"/>
      <c r="C168" s="36"/>
      <c r="D168" s="191" t="s">
        <v>160</v>
      </c>
      <c r="E168" s="36"/>
      <c r="F168" s="192" t="s">
        <v>1275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160</v>
      </c>
      <c r="AU168" s="17" t="s">
        <v>84</v>
      </c>
    </row>
    <row r="169" spans="1:65" s="1" customFormat="1" ht="11.25" x14ac:dyDescent="0.2">
      <c r="A169" s="34"/>
      <c r="B169" s="35"/>
      <c r="C169" s="36"/>
      <c r="D169" s="196" t="s">
        <v>162</v>
      </c>
      <c r="E169" s="36"/>
      <c r="F169" s="197" t="s">
        <v>1276</v>
      </c>
      <c r="G169" s="36"/>
      <c r="H169" s="36"/>
      <c r="I169" s="193"/>
      <c r="J169" s="36"/>
      <c r="K169" s="36"/>
      <c r="L169" s="39"/>
      <c r="M169" s="194"/>
      <c r="N169" s="19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162</v>
      </c>
      <c r="AU169" s="17" t="s">
        <v>84</v>
      </c>
    </row>
    <row r="170" spans="1:65" s="1" customFormat="1" ht="16.5" customHeight="1" x14ac:dyDescent="0.2">
      <c r="A170" s="34"/>
      <c r="B170" s="35"/>
      <c r="C170" s="178" t="s">
        <v>265</v>
      </c>
      <c r="D170" s="178" t="s">
        <v>154</v>
      </c>
      <c r="E170" s="179" t="s">
        <v>1277</v>
      </c>
      <c r="F170" s="180" t="s">
        <v>1278</v>
      </c>
      <c r="G170" s="181" t="s">
        <v>742</v>
      </c>
      <c r="H170" s="182">
        <v>2.5</v>
      </c>
      <c r="I170" s="183">
        <v>580.55999999999995</v>
      </c>
      <c r="J170" s="184">
        <f>ROUND(I170*H170,2)</f>
        <v>1451.4</v>
      </c>
      <c r="K170" s="180" t="s">
        <v>158</v>
      </c>
      <c r="L170" s="39"/>
      <c r="M170" s="185" t="s">
        <v>19</v>
      </c>
      <c r="N170" s="186" t="s">
        <v>45</v>
      </c>
      <c r="O170" s="64"/>
      <c r="P170" s="187">
        <f>O170*H170</f>
        <v>0</v>
      </c>
      <c r="Q170" s="187">
        <v>3.7299999999999998E-3</v>
      </c>
      <c r="R170" s="187">
        <f>Q170*H170</f>
        <v>9.325E-3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241</v>
      </c>
      <c r="AT170" s="189" t="s">
        <v>154</v>
      </c>
      <c r="AU170" s="189" t="s">
        <v>84</v>
      </c>
      <c r="AY170" s="17" t="s">
        <v>152</v>
      </c>
      <c r="BE170" s="190">
        <f>IF(N170="základní",J170,0)</f>
        <v>0</v>
      </c>
      <c r="BF170" s="190">
        <f>IF(N170="snížená",J170,0)</f>
        <v>1451.4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84</v>
      </c>
      <c r="BK170" s="190">
        <f>ROUND(I170*H170,2)</f>
        <v>1451.4</v>
      </c>
      <c r="BL170" s="17" t="s">
        <v>241</v>
      </c>
      <c r="BM170" s="189" t="s">
        <v>1279</v>
      </c>
    </row>
    <row r="171" spans="1:65" s="1" customFormat="1" ht="11.25" x14ac:dyDescent="0.2">
      <c r="A171" s="34"/>
      <c r="B171" s="35"/>
      <c r="C171" s="36"/>
      <c r="D171" s="191" t="s">
        <v>160</v>
      </c>
      <c r="E171" s="36"/>
      <c r="F171" s="192" t="s">
        <v>1280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84</v>
      </c>
    </row>
    <row r="172" spans="1:65" s="1" customFormat="1" ht="11.25" x14ac:dyDescent="0.2">
      <c r="A172" s="34"/>
      <c r="B172" s="35"/>
      <c r="C172" s="36"/>
      <c r="D172" s="196" t="s">
        <v>162</v>
      </c>
      <c r="E172" s="36"/>
      <c r="F172" s="197" t="s">
        <v>1281</v>
      </c>
      <c r="G172" s="36"/>
      <c r="H172" s="36"/>
      <c r="I172" s="193"/>
      <c r="J172" s="36"/>
      <c r="K172" s="36"/>
      <c r="L172" s="39"/>
      <c r="M172" s="194"/>
      <c r="N172" s="19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162</v>
      </c>
      <c r="AU172" s="17" t="s">
        <v>84</v>
      </c>
    </row>
    <row r="173" spans="1:65" s="1" customFormat="1" ht="16.5" customHeight="1" x14ac:dyDescent="0.2">
      <c r="A173" s="34"/>
      <c r="B173" s="35"/>
      <c r="C173" s="178" t="s">
        <v>271</v>
      </c>
      <c r="D173" s="178" t="s">
        <v>154</v>
      </c>
      <c r="E173" s="179" t="s">
        <v>1282</v>
      </c>
      <c r="F173" s="180" t="s">
        <v>1283</v>
      </c>
      <c r="G173" s="181" t="s">
        <v>386</v>
      </c>
      <c r="H173" s="182">
        <v>19</v>
      </c>
      <c r="I173" s="183">
        <v>590</v>
      </c>
      <c r="J173" s="184">
        <f>ROUND(I173*H173,2)</f>
        <v>11210</v>
      </c>
      <c r="K173" s="180" t="s">
        <v>158</v>
      </c>
      <c r="L173" s="39"/>
      <c r="M173" s="185" t="s">
        <v>19</v>
      </c>
      <c r="N173" s="186" t="s">
        <v>45</v>
      </c>
      <c r="O173" s="64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241</v>
      </c>
      <c r="AT173" s="189" t="s">
        <v>154</v>
      </c>
      <c r="AU173" s="189" t="s">
        <v>84</v>
      </c>
      <c r="AY173" s="17" t="s">
        <v>152</v>
      </c>
      <c r="BE173" s="190">
        <f>IF(N173="základní",J173,0)</f>
        <v>0</v>
      </c>
      <c r="BF173" s="190">
        <f>IF(N173="snížená",J173,0)</f>
        <v>11210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84</v>
      </c>
      <c r="BK173" s="190">
        <f>ROUND(I173*H173,2)</f>
        <v>11210</v>
      </c>
      <c r="BL173" s="17" t="s">
        <v>241</v>
      </c>
      <c r="BM173" s="189" t="s">
        <v>1284</v>
      </c>
    </row>
    <row r="174" spans="1:65" s="1" customFormat="1" ht="11.25" x14ac:dyDescent="0.2">
      <c r="A174" s="34"/>
      <c r="B174" s="35"/>
      <c r="C174" s="36"/>
      <c r="D174" s="191" t="s">
        <v>160</v>
      </c>
      <c r="E174" s="36"/>
      <c r="F174" s="192" t="s">
        <v>1285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160</v>
      </c>
      <c r="AU174" s="17" t="s">
        <v>84</v>
      </c>
    </row>
    <row r="175" spans="1:65" s="1" customFormat="1" ht="11.25" x14ac:dyDescent="0.2">
      <c r="A175" s="34"/>
      <c r="B175" s="35"/>
      <c r="C175" s="36"/>
      <c r="D175" s="196" t="s">
        <v>162</v>
      </c>
      <c r="E175" s="36"/>
      <c r="F175" s="197" t="s">
        <v>1286</v>
      </c>
      <c r="G175" s="36"/>
      <c r="H175" s="36"/>
      <c r="I175" s="193"/>
      <c r="J175" s="36"/>
      <c r="K175" s="36"/>
      <c r="L175" s="39"/>
      <c r="M175" s="194"/>
      <c r="N175" s="19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162</v>
      </c>
      <c r="AU175" s="17" t="s">
        <v>84</v>
      </c>
    </row>
    <row r="176" spans="1:65" s="1" customFormat="1" ht="16.5" customHeight="1" x14ac:dyDescent="0.2">
      <c r="A176" s="34"/>
      <c r="B176" s="35"/>
      <c r="C176" s="178" t="s">
        <v>7</v>
      </c>
      <c r="D176" s="178" t="s">
        <v>154</v>
      </c>
      <c r="E176" s="179" t="s">
        <v>1287</v>
      </c>
      <c r="F176" s="180" t="s">
        <v>1288</v>
      </c>
      <c r="G176" s="181" t="s">
        <v>254</v>
      </c>
      <c r="H176" s="182">
        <v>63</v>
      </c>
      <c r="I176" s="183">
        <v>118</v>
      </c>
      <c r="J176" s="184">
        <f>ROUND(I176*H176,2)</f>
        <v>7434</v>
      </c>
      <c r="K176" s="180" t="s">
        <v>158</v>
      </c>
      <c r="L176" s="39"/>
      <c r="M176" s="185" t="s">
        <v>19</v>
      </c>
      <c r="N176" s="186" t="s">
        <v>45</v>
      </c>
      <c r="O176" s="64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241</v>
      </c>
      <c r="AT176" s="189" t="s">
        <v>154</v>
      </c>
      <c r="AU176" s="189" t="s">
        <v>84</v>
      </c>
      <c r="AY176" s="17" t="s">
        <v>152</v>
      </c>
      <c r="BE176" s="190">
        <f>IF(N176="základní",J176,0)</f>
        <v>0</v>
      </c>
      <c r="BF176" s="190">
        <f>IF(N176="snížená",J176,0)</f>
        <v>7434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84</v>
      </c>
      <c r="BK176" s="190">
        <f>ROUND(I176*H176,2)</f>
        <v>7434</v>
      </c>
      <c r="BL176" s="17" t="s">
        <v>241</v>
      </c>
      <c r="BM176" s="189" t="s">
        <v>1289</v>
      </c>
    </row>
    <row r="177" spans="1:65" s="1" customFormat="1" ht="11.25" x14ac:dyDescent="0.2">
      <c r="A177" s="34"/>
      <c r="B177" s="35"/>
      <c r="C177" s="36"/>
      <c r="D177" s="191" t="s">
        <v>160</v>
      </c>
      <c r="E177" s="36"/>
      <c r="F177" s="192" t="s">
        <v>1290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160</v>
      </c>
      <c r="AU177" s="17" t="s">
        <v>84</v>
      </c>
    </row>
    <row r="178" spans="1:65" s="1" customFormat="1" ht="11.25" x14ac:dyDescent="0.2">
      <c r="A178" s="34"/>
      <c r="B178" s="35"/>
      <c r="C178" s="36"/>
      <c r="D178" s="196" t="s">
        <v>162</v>
      </c>
      <c r="E178" s="36"/>
      <c r="F178" s="197" t="s">
        <v>1291</v>
      </c>
      <c r="G178" s="36"/>
      <c r="H178" s="36"/>
      <c r="I178" s="193"/>
      <c r="J178" s="36"/>
      <c r="K178" s="36"/>
      <c r="L178" s="39"/>
      <c r="M178" s="194"/>
      <c r="N178" s="195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162</v>
      </c>
      <c r="AU178" s="17" t="s">
        <v>84</v>
      </c>
    </row>
    <row r="179" spans="1:65" s="12" customFormat="1" ht="11.25" x14ac:dyDescent="0.2">
      <c r="B179" s="198"/>
      <c r="C179" s="199"/>
      <c r="D179" s="191" t="s">
        <v>164</v>
      </c>
      <c r="E179" s="200" t="s">
        <v>19</v>
      </c>
      <c r="F179" s="201" t="s">
        <v>1292</v>
      </c>
      <c r="G179" s="199"/>
      <c r="H179" s="202">
        <v>21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164</v>
      </c>
      <c r="AU179" s="208" t="s">
        <v>84</v>
      </c>
      <c r="AV179" s="12" t="s">
        <v>84</v>
      </c>
      <c r="AW179" s="12" t="s">
        <v>35</v>
      </c>
      <c r="AX179" s="12" t="s">
        <v>73</v>
      </c>
      <c r="AY179" s="208" t="s">
        <v>152</v>
      </c>
    </row>
    <row r="180" spans="1:65" s="12" customFormat="1" ht="11.25" x14ac:dyDescent="0.2">
      <c r="B180" s="198"/>
      <c r="C180" s="199"/>
      <c r="D180" s="191" t="s">
        <v>164</v>
      </c>
      <c r="E180" s="200" t="s">
        <v>19</v>
      </c>
      <c r="F180" s="201" t="s">
        <v>1293</v>
      </c>
      <c r="G180" s="199"/>
      <c r="H180" s="202">
        <v>22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164</v>
      </c>
      <c r="AU180" s="208" t="s">
        <v>84</v>
      </c>
      <c r="AV180" s="12" t="s">
        <v>84</v>
      </c>
      <c r="AW180" s="12" t="s">
        <v>35</v>
      </c>
      <c r="AX180" s="12" t="s">
        <v>73</v>
      </c>
      <c r="AY180" s="208" t="s">
        <v>152</v>
      </c>
    </row>
    <row r="181" spans="1:65" s="12" customFormat="1" ht="11.25" x14ac:dyDescent="0.2">
      <c r="B181" s="198"/>
      <c r="C181" s="199"/>
      <c r="D181" s="191" t="s">
        <v>164</v>
      </c>
      <c r="E181" s="200" t="s">
        <v>19</v>
      </c>
      <c r="F181" s="201" t="s">
        <v>1294</v>
      </c>
      <c r="G181" s="199"/>
      <c r="H181" s="202">
        <v>19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164</v>
      </c>
      <c r="AU181" s="208" t="s">
        <v>84</v>
      </c>
      <c r="AV181" s="12" t="s">
        <v>84</v>
      </c>
      <c r="AW181" s="12" t="s">
        <v>35</v>
      </c>
      <c r="AX181" s="12" t="s">
        <v>73</v>
      </c>
      <c r="AY181" s="208" t="s">
        <v>152</v>
      </c>
    </row>
    <row r="182" spans="1:65" s="12" customFormat="1" ht="11.25" x14ac:dyDescent="0.2">
      <c r="B182" s="198"/>
      <c r="C182" s="199"/>
      <c r="D182" s="191" t="s">
        <v>164</v>
      </c>
      <c r="E182" s="200" t="s">
        <v>19</v>
      </c>
      <c r="F182" s="201" t="s">
        <v>77</v>
      </c>
      <c r="G182" s="199"/>
      <c r="H182" s="202">
        <v>1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164</v>
      </c>
      <c r="AU182" s="208" t="s">
        <v>84</v>
      </c>
      <c r="AV182" s="12" t="s">
        <v>84</v>
      </c>
      <c r="AW182" s="12" t="s">
        <v>35</v>
      </c>
      <c r="AX182" s="12" t="s">
        <v>73</v>
      </c>
      <c r="AY182" s="208" t="s">
        <v>152</v>
      </c>
    </row>
    <row r="183" spans="1:65" s="13" customFormat="1" ht="11.25" x14ac:dyDescent="0.2">
      <c r="B183" s="219"/>
      <c r="C183" s="220"/>
      <c r="D183" s="191" t="s">
        <v>164</v>
      </c>
      <c r="E183" s="221" t="s">
        <v>19</v>
      </c>
      <c r="F183" s="222" t="s">
        <v>321</v>
      </c>
      <c r="G183" s="220"/>
      <c r="H183" s="223">
        <v>63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164</v>
      </c>
      <c r="AU183" s="229" t="s">
        <v>84</v>
      </c>
      <c r="AV183" s="13" t="s">
        <v>91</v>
      </c>
      <c r="AW183" s="13" t="s">
        <v>35</v>
      </c>
      <c r="AX183" s="13" t="s">
        <v>77</v>
      </c>
      <c r="AY183" s="229" t="s">
        <v>152</v>
      </c>
    </row>
    <row r="184" spans="1:65" s="1" customFormat="1" ht="16.5" customHeight="1" x14ac:dyDescent="0.2">
      <c r="A184" s="34"/>
      <c r="B184" s="35"/>
      <c r="C184" s="178" t="s">
        <v>395</v>
      </c>
      <c r="D184" s="178" t="s">
        <v>154</v>
      </c>
      <c r="E184" s="179" t="s">
        <v>1295</v>
      </c>
      <c r="F184" s="180" t="s">
        <v>1296</v>
      </c>
      <c r="G184" s="181" t="s">
        <v>254</v>
      </c>
      <c r="H184" s="182">
        <v>36</v>
      </c>
      <c r="I184" s="183">
        <v>54.28</v>
      </c>
      <c r="J184" s="184">
        <f>ROUND(I184*H184,2)</f>
        <v>1954.08</v>
      </c>
      <c r="K184" s="180" t="s">
        <v>158</v>
      </c>
      <c r="L184" s="39"/>
      <c r="M184" s="185" t="s">
        <v>19</v>
      </c>
      <c r="N184" s="186" t="s">
        <v>45</v>
      </c>
      <c r="O184" s="64"/>
      <c r="P184" s="187">
        <f>O184*H184</f>
        <v>0</v>
      </c>
      <c r="Q184" s="187">
        <v>6.0000000000000002E-5</v>
      </c>
      <c r="R184" s="187">
        <f>Q184*H184</f>
        <v>2.16E-3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241</v>
      </c>
      <c r="AT184" s="189" t="s">
        <v>154</v>
      </c>
      <c r="AU184" s="189" t="s">
        <v>84</v>
      </c>
      <c r="AY184" s="17" t="s">
        <v>152</v>
      </c>
      <c r="BE184" s="190">
        <f>IF(N184="základní",J184,0)</f>
        <v>0</v>
      </c>
      <c r="BF184" s="190">
        <f>IF(N184="snížená",J184,0)</f>
        <v>1954.08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84</v>
      </c>
      <c r="BK184" s="190">
        <f>ROUND(I184*H184,2)</f>
        <v>1954.08</v>
      </c>
      <c r="BL184" s="17" t="s">
        <v>241</v>
      </c>
      <c r="BM184" s="189" t="s">
        <v>1297</v>
      </c>
    </row>
    <row r="185" spans="1:65" s="1" customFormat="1" ht="11.25" x14ac:dyDescent="0.2">
      <c r="A185" s="34"/>
      <c r="B185" s="35"/>
      <c r="C185" s="36"/>
      <c r="D185" s="191" t="s">
        <v>160</v>
      </c>
      <c r="E185" s="36"/>
      <c r="F185" s="192" t="s">
        <v>1298</v>
      </c>
      <c r="G185" s="36"/>
      <c r="H185" s="36"/>
      <c r="I185" s="193"/>
      <c r="J185" s="36"/>
      <c r="K185" s="36"/>
      <c r="L185" s="39"/>
      <c r="M185" s="194"/>
      <c r="N185" s="195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160</v>
      </c>
      <c r="AU185" s="17" t="s">
        <v>84</v>
      </c>
    </row>
    <row r="186" spans="1:65" s="1" customFormat="1" ht="11.25" x14ac:dyDescent="0.2">
      <c r="A186" s="34"/>
      <c r="B186" s="35"/>
      <c r="C186" s="36"/>
      <c r="D186" s="196" t="s">
        <v>162</v>
      </c>
      <c r="E186" s="36"/>
      <c r="F186" s="197" t="s">
        <v>1299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162</v>
      </c>
      <c r="AU186" s="17" t="s">
        <v>84</v>
      </c>
    </row>
    <row r="187" spans="1:65" s="12" customFormat="1" ht="11.25" x14ac:dyDescent="0.2">
      <c r="B187" s="198"/>
      <c r="C187" s="199"/>
      <c r="D187" s="191" t="s">
        <v>164</v>
      </c>
      <c r="E187" s="200" t="s">
        <v>19</v>
      </c>
      <c r="F187" s="201" t="s">
        <v>1230</v>
      </c>
      <c r="G187" s="199"/>
      <c r="H187" s="202">
        <v>4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164</v>
      </c>
      <c r="AU187" s="208" t="s">
        <v>84</v>
      </c>
      <c r="AV187" s="12" t="s">
        <v>84</v>
      </c>
      <c r="AW187" s="12" t="s">
        <v>35</v>
      </c>
      <c r="AX187" s="12" t="s">
        <v>73</v>
      </c>
      <c r="AY187" s="208" t="s">
        <v>152</v>
      </c>
    </row>
    <row r="188" spans="1:65" s="12" customFormat="1" ht="11.25" x14ac:dyDescent="0.2">
      <c r="B188" s="198"/>
      <c r="C188" s="199"/>
      <c r="D188" s="191" t="s">
        <v>164</v>
      </c>
      <c r="E188" s="200" t="s">
        <v>19</v>
      </c>
      <c r="F188" s="201" t="s">
        <v>1231</v>
      </c>
      <c r="G188" s="199"/>
      <c r="H188" s="202">
        <v>6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164</v>
      </c>
      <c r="AU188" s="208" t="s">
        <v>84</v>
      </c>
      <c r="AV188" s="12" t="s">
        <v>84</v>
      </c>
      <c r="AW188" s="12" t="s">
        <v>35</v>
      </c>
      <c r="AX188" s="12" t="s">
        <v>73</v>
      </c>
      <c r="AY188" s="208" t="s">
        <v>152</v>
      </c>
    </row>
    <row r="189" spans="1:65" s="12" customFormat="1" ht="11.25" x14ac:dyDescent="0.2">
      <c r="B189" s="198"/>
      <c r="C189" s="199"/>
      <c r="D189" s="191" t="s">
        <v>164</v>
      </c>
      <c r="E189" s="200" t="s">
        <v>19</v>
      </c>
      <c r="F189" s="201" t="s">
        <v>1232</v>
      </c>
      <c r="G189" s="199"/>
      <c r="H189" s="202">
        <v>26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164</v>
      </c>
      <c r="AU189" s="208" t="s">
        <v>84</v>
      </c>
      <c r="AV189" s="12" t="s">
        <v>84</v>
      </c>
      <c r="AW189" s="12" t="s">
        <v>35</v>
      </c>
      <c r="AX189" s="12" t="s">
        <v>73</v>
      </c>
      <c r="AY189" s="208" t="s">
        <v>152</v>
      </c>
    </row>
    <row r="190" spans="1:65" s="13" customFormat="1" ht="11.25" x14ac:dyDescent="0.2">
      <c r="B190" s="219"/>
      <c r="C190" s="220"/>
      <c r="D190" s="191" t="s">
        <v>164</v>
      </c>
      <c r="E190" s="221" t="s">
        <v>19</v>
      </c>
      <c r="F190" s="222" t="s">
        <v>321</v>
      </c>
      <c r="G190" s="220"/>
      <c r="H190" s="223">
        <v>36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164</v>
      </c>
      <c r="AU190" s="229" t="s">
        <v>84</v>
      </c>
      <c r="AV190" s="13" t="s">
        <v>91</v>
      </c>
      <c r="AW190" s="13" t="s">
        <v>35</v>
      </c>
      <c r="AX190" s="13" t="s">
        <v>77</v>
      </c>
      <c r="AY190" s="229" t="s">
        <v>152</v>
      </c>
    </row>
    <row r="191" spans="1:65" s="1" customFormat="1" ht="16.5" customHeight="1" x14ac:dyDescent="0.2">
      <c r="A191" s="34"/>
      <c r="B191" s="35"/>
      <c r="C191" s="178" t="s">
        <v>397</v>
      </c>
      <c r="D191" s="178" t="s">
        <v>154</v>
      </c>
      <c r="E191" s="179" t="s">
        <v>1300</v>
      </c>
      <c r="F191" s="180" t="s">
        <v>1301</v>
      </c>
      <c r="G191" s="181" t="s">
        <v>254</v>
      </c>
      <c r="H191" s="182">
        <v>24</v>
      </c>
      <c r="I191" s="183">
        <v>70.8</v>
      </c>
      <c r="J191" s="184">
        <f>ROUND(I191*H191,2)</f>
        <v>1699.2</v>
      </c>
      <c r="K191" s="180" t="s">
        <v>158</v>
      </c>
      <c r="L191" s="39"/>
      <c r="M191" s="185" t="s">
        <v>19</v>
      </c>
      <c r="N191" s="186" t="s">
        <v>45</v>
      </c>
      <c r="O191" s="64"/>
      <c r="P191" s="187">
        <f>O191*H191</f>
        <v>0</v>
      </c>
      <c r="Q191" s="187">
        <v>1E-4</v>
      </c>
      <c r="R191" s="187">
        <f>Q191*H191</f>
        <v>2.4000000000000002E-3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241</v>
      </c>
      <c r="AT191" s="189" t="s">
        <v>154</v>
      </c>
      <c r="AU191" s="189" t="s">
        <v>84</v>
      </c>
      <c r="AY191" s="17" t="s">
        <v>152</v>
      </c>
      <c r="BE191" s="190">
        <f>IF(N191="základní",J191,0)</f>
        <v>0</v>
      </c>
      <c r="BF191" s="190">
        <f>IF(N191="snížená",J191,0)</f>
        <v>1699.2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84</v>
      </c>
      <c r="BK191" s="190">
        <f>ROUND(I191*H191,2)</f>
        <v>1699.2</v>
      </c>
      <c r="BL191" s="17" t="s">
        <v>241</v>
      </c>
      <c r="BM191" s="189" t="s">
        <v>1302</v>
      </c>
    </row>
    <row r="192" spans="1:65" s="1" customFormat="1" ht="11.25" x14ac:dyDescent="0.2">
      <c r="A192" s="34"/>
      <c r="B192" s="35"/>
      <c r="C192" s="36"/>
      <c r="D192" s="191" t="s">
        <v>160</v>
      </c>
      <c r="E192" s="36"/>
      <c r="F192" s="192" t="s">
        <v>1303</v>
      </c>
      <c r="G192" s="36"/>
      <c r="H192" s="36"/>
      <c r="I192" s="193"/>
      <c r="J192" s="36"/>
      <c r="K192" s="36"/>
      <c r="L192" s="39"/>
      <c r="M192" s="194"/>
      <c r="N192" s="195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160</v>
      </c>
      <c r="AU192" s="17" t="s">
        <v>84</v>
      </c>
    </row>
    <row r="193" spans="1:65" s="1" customFormat="1" ht="11.25" x14ac:dyDescent="0.2">
      <c r="A193" s="34"/>
      <c r="B193" s="35"/>
      <c r="C193" s="36"/>
      <c r="D193" s="196" t="s">
        <v>162</v>
      </c>
      <c r="E193" s="36"/>
      <c r="F193" s="197" t="s">
        <v>1304</v>
      </c>
      <c r="G193" s="36"/>
      <c r="H193" s="36"/>
      <c r="I193" s="193"/>
      <c r="J193" s="36"/>
      <c r="K193" s="36"/>
      <c r="L193" s="39"/>
      <c r="M193" s="194"/>
      <c r="N193" s="195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162</v>
      </c>
      <c r="AU193" s="17" t="s">
        <v>84</v>
      </c>
    </row>
    <row r="194" spans="1:65" s="12" customFormat="1" ht="11.25" x14ac:dyDescent="0.2">
      <c r="B194" s="198"/>
      <c r="C194" s="199"/>
      <c r="D194" s="191" t="s">
        <v>164</v>
      </c>
      <c r="E194" s="200" t="s">
        <v>19</v>
      </c>
      <c r="F194" s="201" t="s">
        <v>1238</v>
      </c>
      <c r="G194" s="199"/>
      <c r="H194" s="202">
        <v>10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164</v>
      </c>
      <c r="AU194" s="208" t="s">
        <v>84</v>
      </c>
      <c r="AV194" s="12" t="s">
        <v>84</v>
      </c>
      <c r="AW194" s="12" t="s">
        <v>35</v>
      </c>
      <c r="AX194" s="12" t="s">
        <v>73</v>
      </c>
      <c r="AY194" s="208" t="s">
        <v>152</v>
      </c>
    </row>
    <row r="195" spans="1:65" s="12" customFormat="1" ht="11.25" x14ac:dyDescent="0.2">
      <c r="B195" s="198"/>
      <c r="C195" s="199"/>
      <c r="D195" s="191" t="s">
        <v>164</v>
      </c>
      <c r="E195" s="200" t="s">
        <v>19</v>
      </c>
      <c r="F195" s="201" t="s">
        <v>1231</v>
      </c>
      <c r="G195" s="199"/>
      <c r="H195" s="202">
        <v>6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164</v>
      </c>
      <c r="AU195" s="208" t="s">
        <v>84</v>
      </c>
      <c r="AV195" s="12" t="s">
        <v>84</v>
      </c>
      <c r="AW195" s="12" t="s">
        <v>35</v>
      </c>
      <c r="AX195" s="12" t="s">
        <v>73</v>
      </c>
      <c r="AY195" s="208" t="s">
        <v>152</v>
      </c>
    </row>
    <row r="196" spans="1:65" s="12" customFormat="1" ht="11.25" x14ac:dyDescent="0.2">
      <c r="B196" s="198"/>
      <c r="C196" s="199"/>
      <c r="D196" s="191" t="s">
        <v>164</v>
      </c>
      <c r="E196" s="200" t="s">
        <v>19</v>
      </c>
      <c r="F196" s="201" t="s">
        <v>1239</v>
      </c>
      <c r="G196" s="199"/>
      <c r="H196" s="202">
        <v>8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164</v>
      </c>
      <c r="AU196" s="208" t="s">
        <v>84</v>
      </c>
      <c r="AV196" s="12" t="s">
        <v>84</v>
      </c>
      <c r="AW196" s="12" t="s">
        <v>35</v>
      </c>
      <c r="AX196" s="12" t="s">
        <v>73</v>
      </c>
      <c r="AY196" s="208" t="s">
        <v>152</v>
      </c>
    </row>
    <row r="197" spans="1:65" s="13" customFormat="1" ht="11.25" x14ac:dyDescent="0.2">
      <c r="B197" s="219"/>
      <c r="C197" s="220"/>
      <c r="D197" s="191" t="s">
        <v>164</v>
      </c>
      <c r="E197" s="221" t="s">
        <v>19</v>
      </c>
      <c r="F197" s="222" t="s">
        <v>321</v>
      </c>
      <c r="G197" s="220"/>
      <c r="H197" s="223">
        <v>24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164</v>
      </c>
      <c r="AU197" s="229" t="s">
        <v>84</v>
      </c>
      <c r="AV197" s="13" t="s">
        <v>91</v>
      </c>
      <c r="AW197" s="13" t="s">
        <v>35</v>
      </c>
      <c r="AX197" s="13" t="s">
        <v>77</v>
      </c>
      <c r="AY197" s="229" t="s">
        <v>152</v>
      </c>
    </row>
    <row r="198" spans="1:65" s="1" customFormat="1" ht="16.5" customHeight="1" x14ac:dyDescent="0.2">
      <c r="A198" s="34"/>
      <c r="B198" s="35"/>
      <c r="C198" s="178" t="s">
        <v>644</v>
      </c>
      <c r="D198" s="178" t="s">
        <v>154</v>
      </c>
      <c r="E198" s="179" t="s">
        <v>1305</v>
      </c>
      <c r="F198" s="180" t="s">
        <v>1306</v>
      </c>
      <c r="G198" s="181" t="s">
        <v>254</v>
      </c>
      <c r="H198" s="182">
        <v>12</v>
      </c>
      <c r="I198" s="183">
        <v>141.6</v>
      </c>
      <c r="J198" s="184">
        <f>ROUND(I198*H198,2)</f>
        <v>1699.2</v>
      </c>
      <c r="K198" s="180" t="s">
        <v>158</v>
      </c>
      <c r="L198" s="39"/>
      <c r="M198" s="185" t="s">
        <v>19</v>
      </c>
      <c r="N198" s="186" t="s">
        <v>45</v>
      </c>
      <c r="O198" s="64"/>
      <c r="P198" s="187">
        <f>O198*H198</f>
        <v>0</v>
      </c>
      <c r="Q198" s="187">
        <v>1.8000000000000001E-4</v>
      </c>
      <c r="R198" s="187">
        <f>Q198*H198</f>
        <v>2.16E-3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241</v>
      </c>
      <c r="AT198" s="189" t="s">
        <v>154</v>
      </c>
      <c r="AU198" s="189" t="s">
        <v>84</v>
      </c>
      <c r="AY198" s="17" t="s">
        <v>152</v>
      </c>
      <c r="BE198" s="190">
        <f>IF(N198="základní",J198,0)</f>
        <v>0</v>
      </c>
      <c r="BF198" s="190">
        <f>IF(N198="snížená",J198,0)</f>
        <v>1699.2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84</v>
      </c>
      <c r="BK198" s="190">
        <f>ROUND(I198*H198,2)</f>
        <v>1699.2</v>
      </c>
      <c r="BL198" s="17" t="s">
        <v>241</v>
      </c>
      <c r="BM198" s="189" t="s">
        <v>1307</v>
      </c>
    </row>
    <row r="199" spans="1:65" s="1" customFormat="1" ht="11.25" x14ac:dyDescent="0.2">
      <c r="A199" s="34"/>
      <c r="B199" s="35"/>
      <c r="C199" s="36"/>
      <c r="D199" s="191" t="s">
        <v>160</v>
      </c>
      <c r="E199" s="36"/>
      <c r="F199" s="192" t="s">
        <v>1308</v>
      </c>
      <c r="G199" s="36"/>
      <c r="H199" s="36"/>
      <c r="I199" s="193"/>
      <c r="J199" s="36"/>
      <c r="K199" s="36"/>
      <c r="L199" s="39"/>
      <c r="M199" s="194"/>
      <c r="N199" s="195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160</v>
      </c>
      <c r="AU199" s="17" t="s">
        <v>84</v>
      </c>
    </row>
    <row r="200" spans="1:65" s="1" customFormat="1" ht="11.25" x14ac:dyDescent="0.2">
      <c r="A200" s="34"/>
      <c r="B200" s="35"/>
      <c r="C200" s="36"/>
      <c r="D200" s="196" t="s">
        <v>162</v>
      </c>
      <c r="E200" s="36"/>
      <c r="F200" s="197" t="s">
        <v>1309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162</v>
      </c>
      <c r="AU200" s="17" t="s">
        <v>84</v>
      </c>
    </row>
    <row r="201" spans="1:65" s="12" customFormat="1" ht="11.25" x14ac:dyDescent="0.2">
      <c r="B201" s="198"/>
      <c r="C201" s="199"/>
      <c r="D201" s="191" t="s">
        <v>164</v>
      </c>
      <c r="E201" s="200" t="s">
        <v>19</v>
      </c>
      <c r="F201" s="201" t="s">
        <v>1231</v>
      </c>
      <c r="G201" s="199"/>
      <c r="H201" s="202">
        <v>6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164</v>
      </c>
      <c r="AU201" s="208" t="s">
        <v>84</v>
      </c>
      <c r="AV201" s="12" t="s">
        <v>84</v>
      </c>
      <c r="AW201" s="12" t="s">
        <v>35</v>
      </c>
      <c r="AX201" s="12" t="s">
        <v>73</v>
      </c>
      <c r="AY201" s="208" t="s">
        <v>152</v>
      </c>
    </row>
    <row r="202" spans="1:65" s="12" customFormat="1" ht="11.25" x14ac:dyDescent="0.2">
      <c r="B202" s="198"/>
      <c r="C202" s="199"/>
      <c r="D202" s="191" t="s">
        <v>164</v>
      </c>
      <c r="E202" s="200" t="s">
        <v>19</v>
      </c>
      <c r="F202" s="201" t="s">
        <v>1231</v>
      </c>
      <c r="G202" s="199"/>
      <c r="H202" s="202">
        <v>6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164</v>
      </c>
      <c r="AU202" s="208" t="s">
        <v>84</v>
      </c>
      <c r="AV202" s="12" t="s">
        <v>84</v>
      </c>
      <c r="AW202" s="12" t="s">
        <v>35</v>
      </c>
      <c r="AX202" s="12" t="s">
        <v>73</v>
      </c>
      <c r="AY202" s="208" t="s">
        <v>152</v>
      </c>
    </row>
    <row r="203" spans="1:65" s="13" customFormat="1" ht="11.25" x14ac:dyDescent="0.2">
      <c r="B203" s="219"/>
      <c r="C203" s="220"/>
      <c r="D203" s="191" t="s">
        <v>164</v>
      </c>
      <c r="E203" s="221" t="s">
        <v>19</v>
      </c>
      <c r="F203" s="222" t="s">
        <v>321</v>
      </c>
      <c r="G203" s="220"/>
      <c r="H203" s="223">
        <v>12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164</v>
      </c>
      <c r="AU203" s="229" t="s">
        <v>84</v>
      </c>
      <c r="AV203" s="13" t="s">
        <v>91</v>
      </c>
      <c r="AW203" s="13" t="s">
        <v>35</v>
      </c>
      <c r="AX203" s="13" t="s">
        <v>77</v>
      </c>
      <c r="AY203" s="229" t="s">
        <v>152</v>
      </c>
    </row>
    <row r="204" spans="1:65" s="1" customFormat="1" ht="16.5" customHeight="1" x14ac:dyDescent="0.2">
      <c r="A204" s="34"/>
      <c r="B204" s="35"/>
      <c r="C204" s="178" t="s">
        <v>646</v>
      </c>
      <c r="D204" s="178" t="s">
        <v>154</v>
      </c>
      <c r="E204" s="179" t="s">
        <v>1310</v>
      </c>
      <c r="F204" s="180" t="s">
        <v>1311</v>
      </c>
      <c r="G204" s="181" t="s">
        <v>254</v>
      </c>
      <c r="H204" s="182">
        <v>42</v>
      </c>
      <c r="I204" s="183">
        <v>377.6</v>
      </c>
      <c r="J204" s="184">
        <f>ROUND(I204*H204,2)</f>
        <v>15859.2</v>
      </c>
      <c r="K204" s="180" t="s">
        <v>158</v>
      </c>
      <c r="L204" s="39"/>
      <c r="M204" s="185" t="s">
        <v>19</v>
      </c>
      <c r="N204" s="186" t="s">
        <v>45</v>
      </c>
      <c r="O204" s="64"/>
      <c r="P204" s="187">
        <f>O204*H204</f>
        <v>0</v>
      </c>
      <c r="Q204" s="187">
        <v>2.9999999999999997E-4</v>
      </c>
      <c r="R204" s="187">
        <f>Q204*H204</f>
        <v>1.2599999999999998E-2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241</v>
      </c>
      <c r="AT204" s="189" t="s">
        <v>154</v>
      </c>
      <c r="AU204" s="189" t="s">
        <v>84</v>
      </c>
      <c r="AY204" s="17" t="s">
        <v>152</v>
      </c>
      <c r="BE204" s="190">
        <f>IF(N204="základní",J204,0)</f>
        <v>0</v>
      </c>
      <c r="BF204" s="190">
        <f>IF(N204="snížená",J204,0)</f>
        <v>15859.2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84</v>
      </c>
      <c r="BK204" s="190">
        <f>ROUND(I204*H204,2)</f>
        <v>15859.2</v>
      </c>
      <c r="BL204" s="17" t="s">
        <v>241</v>
      </c>
      <c r="BM204" s="189" t="s">
        <v>1312</v>
      </c>
    </row>
    <row r="205" spans="1:65" s="1" customFormat="1" ht="11.25" x14ac:dyDescent="0.2">
      <c r="A205" s="34"/>
      <c r="B205" s="35"/>
      <c r="C205" s="36"/>
      <c r="D205" s="191" t="s">
        <v>160</v>
      </c>
      <c r="E205" s="36"/>
      <c r="F205" s="192" t="s">
        <v>1313</v>
      </c>
      <c r="G205" s="36"/>
      <c r="H205" s="36"/>
      <c r="I205" s="193"/>
      <c r="J205" s="36"/>
      <c r="K205" s="36"/>
      <c r="L205" s="39"/>
      <c r="M205" s="194"/>
      <c r="N205" s="195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160</v>
      </c>
      <c r="AU205" s="17" t="s">
        <v>84</v>
      </c>
    </row>
    <row r="206" spans="1:65" s="1" customFormat="1" ht="11.25" x14ac:dyDescent="0.2">
      <c r="A206" s="34"/>
      <c r="B206" s="35"/>
      <c r="C206" s="36"/>
      <c r="D206" s="196" t="s">
        <v>162</v>
      </c>
      <c r="E206" s="36"/>
      <c r="F206" s="197" t="s">
        <v>1314</v>
      </c>
      <c r="G206" s="36"/>
      <c r="H206" s="36"/>
      <c r="I206" s="193"/>
      <c r="J206" s="36"/>
      <c r="K206" s="36"/>
      <c r="L206" s="39"/>
      <c r="M206" s="194"/>
      <c r="N206" s="195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162</v>
      </c>
      <c r="AU206" s="17" t="s">
        <v>84</v>
      </c>
    </row>
    <row r="207" spans="1:65" s="12" customFormat="1" ht="11.25" x14ac:dyDescent="0.2">
      <c r="B207" s="198"/>
      <c r="C207" s="199"/>
      <c r="D207" s="191" t="s">
        <v>164</v>
      </c>
      <c r="E207" s="200" t="s">
        <v>19</v>
      </c>
      <c r="F207" s="201" t="s">
        <v>1250</v>
      </c>
      <c r="G207" s="199"/>
      <c r="H207" s="202">
        <v>16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164</v>
      </c>
      <c r="AU207" s="208" t="s">
        <v>84</v>
      </c>
      <c r="AV207" s="12" t="s">
        <v>84</v>
      </c>
      <c r="AW207" s="12" t="s">
        <v>35</v>
      </c>
      <c r="AX207" s="12" t="s">
        <v>73</v>
      </c>
      <c r="AY207" s="208" t="s">
        <v>152</v>
      </c>
    </row>
    <row r="208" spans="1:65" s="12" customFormat="1" ht="11.25" x14ac:dyDescent="0.2">
      <c r="B208" s="198"/>
      <c r="C208" s="199"/>
      <c r="D208" s="191" t="s">
        <v>164</v>
      </c>
      <c r="E208" s="200" t="s">
        <v>19</v>
      </c>
      <c r="F208" s="201" t="s">
        <v>1251</v>
      </c>
      <c r="G208" s="199"/>
      <c r="H208" s="202">
        <v>22</v>
      </c>
      <c r="I208" s="203"/>
      <c r="J208" s="199"/>
      <c r="K208" s="199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164</v>
      </c>
      <c r="AU208" s="208" t="s">
        <v>84</v>
      </c>
      <c r="AV208" s="12" t="s">
        <v>84</v>
      </c>
      <c r="AW208" s="12" t="s">
        <v>35</v>
      </c>
      <c r="AX208" s="12" t="s">
        <v>73</v>
      </c>
      <c r="AY208" s="208" t="s">
        <v>152</v>
      </c>
    </row>
    <row r="209" spans="1:65" s="12" customFormat="1" ht="11.25" x14ac:dyDescent="0.2">
      <c r="B209" s="198"/>
      <c r="C209" s="199"/>
      <c r="D209" s="191" t="s">
        <v>164</v>
      </c>
      <c r="E209" s="200" t="s">
        <v>19</v>
      </c>
      <c r="F209" s="201" t="s">
        <v>1230</v>
      </c>
      <c r="G209" s="199"/>
      <c r="H209" s="202">
        <v>4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164</v>
      </c>
      <c r="AU209" s="208" t="s">
        <v>84</v>
      </c>
      <c r="AV209" s="12" t="s">
        <v>84</v>
      </c>
      <c r="AW209" s="12" t="s">
        <v>35</v>
      </c>
      <c r="AX209" s="12" t="s">
        <v>73</v>
      </c>
      <c r="AY209" s="208" t="s">
        <v>152</v>
      </c>
    </row>
    <row r="210" spans="1:65" s="13" customFormat="1" ht="11.25" x14ac:dyDescent="0.2">
      <c r="B210" s="219"/>
      <c r="C210" s="220"/>
      <c r="D210" s="191" t="s">
        <v>164</v>
      </c>
      <c r="E210" s="221" t="s">
        <v>19</v>
      </c>
      <c r="F210" s="222" t="s">
        <v>321</v>
      </c>
      <c r="G210" s="220"/>
      <c r="H210" s="223">
        <v>42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164</v>
      </c>
      <c r="AU210" s="229" t="s">
        <v>84</v>
      </c>
      <c r="AV210" s="13" t="s">
        <v>91</v>
      </c>
      <c r="AW210" s="13" t="s">
        <v>35</v>
      </c>
      <c r="AX210" s="13" t="s">
        <v>77</v>
      </c>
      <c r="AY210" s="229" t="s">
        <v>152</v>
      </c>
    </row>
    <row r="211" spans="1:65" s="1" customFormat="1" ht="16.5" customHeight="1" x14ac:dyDescent="0.2">
      <c r="A211" s="34"/>
      <c r="B211" s="35"/>
      <c r="C211" s="178" t="s">
        <v>401</v>
      </c>
      <c r="D211" s="178" t="s">
        <v>154</v>
      </c>
      <c r="E211" s="179" t="s">
        <v>1315</v>
      </c>
      <c r="F211" s="180" t="s">
        <v>1316</v>
      </c>
      <c r="G211" s="181" t="s">
        <v>254</v>
      </c>
      <c r="H211" s="182">
        <v>10</v>
      </c>
      <c r="I211" s="183">
        <v>531</v>
      </c>
      <c r="J211" s="184">
        <f>ROUND(I211*H211,2)</f>
        <v>5310</v>
      </c>
      <c r="K211" s="180" t="s">
        <v>158</v>
      </c>
      <c r="L211" s="39"/>
      <c r="M211" s="185" t="s">
        <v>19</v>
      </c>
      <c r="N211" s="186" t="s">
        <v>45</v>
      </c>
      <c r="O211" s="64"/>
      <c r="P211" s="187">
        <f>O211*H211</f>
        <v>0</v>
      </c>
      <c r="Q211" s="187">
        <v>3.6000000000000002E-4</v>
      </c>
      <c r="R211" s="187">
        <f>Q211*H211</f>
        <v>3.6000000000000003E-3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241</v>
      </c>
      <c r="AT211" s="189" t="s">
        <v>154</v>
      </c>
      <c r="AU211" s="189" t="s">
        <v>84</v>
      </c>
      <c r="AY211" s="17" t="s">
        <v>152</v>
      </c>
      <c r="BE211" s="190">
        <f>IF(N211="základní",J211,0)</f>
        <v>0</v>
      </c>
      <c r="BF211" s="190">
        <f>IF(N211="snížená",J211,0)</f>
        <v>5310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84</v>
      </c>
      <c r="BK211" s="190">
        <f>ROUND(I211*H211,2)</f>
        <v>5310</v>
      </c>
      <c r="BL211" s="17" t="s">
        <v>241</v>
      </c>
      <c r="BM211" s="189" t="s">
        <v>1317</v>
      </c>
    </row>
    <row r="212" spans="1:65" s="1" customFormat="1" ht="11.25" x14ac:dyDescent="0.2">
      <c r="A212" s="34"/>
      <c r="B212" s="35"/>
      <c r="C212" s="36"/>
      <c r="D212" s="191" t="s">
        <v>160</v>
      </c>
      <c r="E212" s="36"/>
      <c r="F212" s="192" t="s">
        <v>1318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160</v>
      </c>
      <c r="AU212" s="17" t="s">
        <v>84</v>
      </c>
    </row>
    <row r="213" spans="1:65" s="1" customFormat="1" ht="11.25" x14ac:dyDescent="0.2">
      <c r="A213" s="34"/>
      <c r="B213" s="35"/>
      <c r="C213" s="36"/>
      <c r="D213" s="196" t="s">
        <v>162</v>
      </c>
      <c r="E213" s="36"/>
      <c r="F213" s="197" t="s">
        <v>1319</v>
      </c>
      <c r="G213" s="36"/>
      <c r="H213" s="36"/>
      <c r="I213" s="193"/>
      <c r="J213" s="36"/>
      <c r="K213" s="36"/>
      <c r="L213" s="39"/>
      <c r="M213" s="194"/>
      <c r="N213" s="195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162</v>
      </c>
      <c r="AU213" s="17" t="s">
        <v>84</v>
      </c>
    </row>
    <row r="214" spans="1:65" s="12" customFormat="1" ht="11.25" x14ac:dyDescent="0.2">
      <c r="B214" s="198"/>
      <c r="C214" s="199"/>
      <c r="D214" s="191" t="s">
        <v>164</v>
      </c>
      <c r="E214" s="200" t="s">
        <v>19</v>
      </c>
      <c r="F214" s="201" t="s">
        <v>1231</v>
      </c>
      <c r="G214" s="199"/>
      <c r="H214" s="202">
        <v>6</v>
      </c>
      <c r="I214" s="203"/>
      <c r="J214" s="199"/>
      <c r="K214" s="199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164</v>
      </c>
      <c r="AU214" s="208" t="s">
        <v>84</v>
      </c>
      <c r="AV214" s="12" t="s">
        <v>84</v>
      </c>
      <c r="AW214" s="12" t="s">
        <v>35</v>
      </c>
      <c r="AX214" s="12" t="s">
        <v>73</v>
      </c>
      <c r="AY214" s="208" t="s">
        <v>152</v>
      </c>
    </row>
    <row r="215" spans="1:65" s="12" customFormat="1" ht="11.25" x14ac:dyDescent="0.2">
      <c r="B215" s="198"/>
      <c r="C215" s="199"/>
      <c r="D215" s="191" t="s">
        <v>164</v>
      </c>
      <c r="E215" s="200" t="s">
        <v>19</v>
      </c>
      <c r="F215" s="201" t="s">
        <v>1230</v>
      </c>
      <c r="G215" s="199"/>
      <c r="H215" s="202">
        <v>4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164</v>
      </c>
      <c r="AU215" s="208" t="s">
        <v>84</v>
      </c>
      <c r="AV215" s="12" t="s">
        <v>84</v>
      </c>
      <c r="AW215" s="12" t="s">
        <v>35</v>
      </c>
      <c r="AX215" s="12" t="s">
        <v>73</v>
      </c>
      <c r="AY215" s="208" t="s">
        <v>152</v>
      </c>
    </row>
    <row r="216" spans="1:65" s="13" customFormat="1" ht="11.25" x14ac:dyDescent="0.2">
      <c r="B216" s="219"/>
      <c r="C216" s="220"/>
      <c r="D216" s="191" t="s">
        <v>164</v>
      </c>
      <c r="E216" s="221" t="s">
        <v>19</v>
      </c>
      <c r="F216" s="222" t="s">
        <v>321</v>
      </c>
      <c r="G216" s="220"/>
      <c r="H216" s="223">
        <v>10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164</v>
      </c>
      <c r="AU216" s="229" t="s">
        <v>84</v>
      </c>
      <c r="AV216" s="13" t="s">
        <v>91</v>
      </c>
      <c r="AW216" s="13" t="s">
        <v>35</v>
      </c>
      <c r="AX216" s="13" t="s">
        <v>77</v>
      </c>
      <c r="AY216" s="229" t="s">
        <v>152</v>
      </c>
    </row>
    <row r="217" spans="1:65" s="1" customFormat="1" ht="16.5" customHeight="1" x14ac:dyDescent="0.2">
      <c r="A217" s="34"/>
      <c r="B217" s="35"/>
      <c r="C217" s="178" t="s">
        <v>408</v>
      </c>
      <c r="D217" s="178" t="s">
        <v>154</v>
      </c>
      <c r="E217" s="179" t="s">
        <v>1320</v>
      </c>
      <c r="F217" s="180" t="s">
        <v>1321</v>
      </c>
      <c r="G217" s="181" t="s">
        <v>254</v>
      </c>
      <c r="H217" s="182">
        <v>63</v>
      </c>
      <c r="I217" s="183">
        <v>177</v>
      </c>
      <c r="J217" s="184">
        <f>ROUND(I217*H217,2)</f>
        <v>11151</v>
      </c>
      <c r="K217" s="180" t="s">
        <v>158</v>
      </c>
      <c r="L217" s="39"/>
      <c r="M217" s="185" t="s">
        <v>19</v>
      </c>
      <c r="N217" s="186" t="s">
        <v>45</v>
      </c>
      <c r="O217" s="64"/>
      <c r="P217" s="187">
        <f>O217*H217</f>
        <v>0</v>
      </c>
      <c r="Q217" s="187">
        <v>2.2000000000000001E-4</v>
      </c>
      <c r="R217" s="187">
        <f>Q217*H217</f>
        <v>1.3860000000000001E-2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241</v>
      </c>
      <c r="AT217" s="189" t="s">
        <v>154</v>
      </c>
      <c r="AU217" s="189" t="s">
        <v>84</v>
      </c>
      <c r="AY217" s="17" t="s">
        <v>152</v>
      </c>
      <c r="BE217" s="190">
        <f>IF(N217="základní",J217,0)</f>
        <v>0</v>
      </c>
      <c r="BF217" s="190">
        <f>IF(N217="snížená",J217,0)</f>
        <v>11151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84</v>
      </c>
      <c r="BK217" s="190">
        <f>ROUND(I217*H217,2)</f>
        <v>11151</v>
      </c>
      <c r="BL217" s="17" t="s">
        <v>241</v>
      </c>
      <c r="BM217" s="189" t="s">
        <v>1322</v>
      </c>
    </row>
    <row r="218" spans="1:65" s="1" customFormat="1" ht="11.25" x14ac:dyDescent="0.2">
      <c r="A218" s="34"/>
      <c r="B218" s="35"/>
      <c r="C218" s="36"/>
      <c r="D218" s="191" t="s">
        <v>160</v>
      </c>
      <c r="E218" s="36"/>
      <c r="F218" s="192" t="s">
        <v>1323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160</v>
      </c>
      <c r="AU218" s="17" t="s">
        <v>84</v>
      </c>
    </row>
    <row r="219" spans="1:65" s="1" customFormat="1" ht="11.25" x14ac:dyDescent="0.2">
      <c r="A219" s="34"/>
      <c r="B219" s="35"/>
      <c r="C219" s="36"/>
      <c r="D219" s="196" t="s">
        <v>162</v>
      </c>
      <c r="E219" s="36"/>
      <c r="F219" s="197" t="s">
        <v>1324</v>
      </c>
      <c r="G219" s="36"/>
      <c r="H219" s="36"/>
      <c r="I219" s="193"/>
      <c r="J219" s="36"/>
      <c r="K219" s="36"/>
      <c r="L219" s="39"/>
      <c r="M219" s="194"/>
      <c r="N219" s="195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162</v>
      </c>
      <c r="AU219" s="17" t="s">
        <v>84</v>
      </c>
    </row>
    <row r="220" spans="1:65" s="1" customFormat="1" ht="16.5" customHeight="1" x14ac:dyDescent="0.2">
      <c r="A220" s="34"/>
      <c r="B220" s="35"/>
      <c r="C220" s="178" t="s">
        <v>414</v>
      </c>
      <c r="D220" s="178" t="s">
        <v>154</v>
      </c>
      <c r="E220" s="179" t="s">
        <v>1325</v>
      </c>
      <c r="F220" s="180" t="s">
        <v>1326</v>
      </c>
      <c r="G220" s="181" t="s">
        <v>254</v>
      </c>
      <c r="H220" s="182">
        <v>5</v>
      </c>
      <c r="I220" s="183">
        <v>200.6</v>
      </c>
      <c r="J220" s="184">
        <f>ROUND(I220*H220,2)</f>
        <v>1003</v>
      </c>
      <c r="K220" s="180" t="s">
        <v>158</v>
      </c>
      <c r="L220" s="39"/>
      <c r="M220" s="185" t="s">
        <v>19</v>
      </c>
      <c r="N220" s="186" t="s">
        <v>45</v>
      </c>
      <c r="O220" s="64"/>
      <c r="P220" s="187">
        <f>O220*H220</f>
        <v>0</v>
      </c>
      <c r="Q220" s="187">
        <v>3.4000000000000002E-4</v>
      </c>
      <c r="R220" s="187">
        <f>Q220*H220</f>
        <v>1.7000000000000001E-3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241</v>
      </c>
      <c r="AT220" s="189" t="s">
        <v>154</v>
      </c>
      <c r="AU220" s="189" t="s">
        <v>84</v>
      </c>
      <c r="AY220" s="17" t="s">
        <v>152</v>
      </c>
      <c r="BE220" s="190">
        <f>IF(N220="základní",J220,0)</f>
        <v>0</v>
      </c>
      <c r="BF220" s="190">
        <f>IF(N220="snížená",J220,0)</f>
        <v>1003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84</v>
      </c>
      <c r="BK220" s="190">
        <f>ROUND(I220*H220,2)</f>
        <v>1003</v>
      </c>
      <c r="BL220" s="17" t="s">
        <v>241</v>
      </c>
      <c r="BM220" s="189" t="s">
        <v>1327</v>
      </c>
    </row>
    <row r="221" spans="1:65" s="1" customFormat="1" ht="11.25" x14ac:dyDescent="0.2">
      <c r="A221" s="34"/>
      <c r="B221" s="35"/>
      <c r="C221" s="36"/>
      <c r="D221" s="191" t="s">
        <v>160</v>
      </c>
      <c r="E221" s="36"/>
      <c r="F221" s="192" t="s">
        <v>1328</v>
      </c>
      <c r="G221" s="36"/>
      <c r="H221" s="36"/>
      <c r="I221" s="193"/>
      <c r="J221" s="36"/>
      <c r="K221" s="36"/>
      <c r="L221" s="39"/>
      <c r="M221" s="194"/>
      <c r="N221" s="195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160</v>
      </c>
      <c r="AU221" s="17" t="s">
        <v>84</v>
      </c>
    </row>
    <row r="222" spans="1:65" s="1" customFormat="1" ht="11.25" x14ac:dyDescent="0.2">
      <c r="A222" s="34"/>
      <c r="B222" s="35"/>
      <c r="C222" s="36"/>
      <c r="D222" s="196" t="s">
        <v>162</v>
      </c>
      <c r="E222" s="36"/>
      <c r="F222" s="197" t="s">
        <v>1329</v>
      </c>
      <c r="G222" s="36"/>
      <c r="H222" s="36"/>
      <c r="I222" s="193"/>
      <c r="J222" s="36"/>
      <c r="K222" s="36"/>
      <c r="L222" s="39"/>
      <c r="M222" s="194"/>
      <c r="N222" s="195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162</v>
      </c>
      <c r="AU222" s="17" t="s">
        <v>84</v>
      </c>
    </row>
    <row r="223" spans="1:65" s="12" customFormat="1" ht="11.25" x14ac:dyDescent="0.2">
      <c r="B223" s="198"/>
      <c r="C223" s="199"/>
      <c r="D223" s="191" t="s">
        <v>164</v>
      </c>
      <c r="E223" s="200" t="s">
        <v>19</v>
      </c>
      <c r="F223" s="201" t="s">
        <v>1330</v>
      </c>
      <c r="G223" s="199"/>
      <c r="H223" s="202">
        <v>5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164</v>
      </c>
      <c r="AU223" s="208" t="s">
        <v>84</v>
      </c>
      <c r="AV223" s="12" t="s">
        <v>84</v>
      </c>
      <c r="AW223" s="12" t="s">
        <v>35</v>
      </c>
      <c r="AX223" s="12" t="s">
        <v>73</v>
      </c>
      <c r="AY223" s="208" t="s">
        <v>152</v>
      </c>
    </row>
    <row r="224" spans="1:65" s="13" customFormat="1" ht="11.25" x14ac:dyDescent="0.2">
      <c r="B224" s="219"/>
      <c r="C224" s="220"/>
      <c r="D224" s="191" t="s">
        <v>164</v>
      </c>
      <c r="E224" s="221" t="s">
        <v>19</v>
      </c>
      <c r="F224" s="222" t="s">
        <v>321</v>
      </c>
      <c r="G224" s="220"/>
      <c r="H224" s="223">
        <v>5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164</v>
      </c>
      <c r="AU224" s="229" t="s">
        <v>84</v>
      </c>
      <c r="AV224" s="13" t="s">
        <v>91</v>
      </c>
      <c r="AW224" s="13" t="s">
        <v>35</v>
      </c>
      <c r="AX224" s="13" t="s">
        <v>77</v>
      </c>
      <c r="AY224" s="229" t="s">
        <v>152</v>
      </c>
    </row>
    <row r="225" spans="1:65" s="1" customFormat="1" ht="16.5" customHeight="1" x14ac:dyDescent="0.2">
      <c r="A225" s="34"/>
      <c r="B225" s="35"/>
      <c r="C225" s="178" t="s">
        <v>419</v>
      </c>
      <c r="D225" s="178" t="s">
        <v>154</v>
      </c>
      <c r="E225" s="179" t="s">
        <v>1331</v>
      </c>
      <c r="F225" s="180" t="s">
        <v>1332</v>
      </c>
      <c r="G225" s="181" t="s">
        <v>254</v>
      </c>
      <c r="H225" s="182">
        <v>8</v>
      </c>
      <c r="I225" s="183">
        <v>236</v>
      </c>
      <c r="J225" s="184">
        <f>ROUND(I225*H225,2)</f>
        <v>1888</v>
      </c>
      <c r="K225" s="180" t="s">
        <v>158</v>
      </c>
      <c r="L225" s="39"/>
      <c r="M225" s="185" t="s">
        <v>19</v>
      </c>
      <c r="N225" s="186" t="s">
        <v>45</v>
      </c>
      <c r="O225" s="64"/>
      <c r="P225" s="187">
        <f>O225*H225</f>
        <v>0</v>
      </c>
      <c r="Q225" s="187">
        <v>5.0000000000000001E-4</v>
      </c>
      <c r="R225" s="187">
        <f>Q225*H225</f>
        <v>4.0000000000000001E-3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241</v>
      </c>
      <c r="AT225" s="189" t="s">
        <v>154</v>
      </c>
      <c r="AU225" s="189" t="s">
        <v>84</v>
      </c>
      <c r="AY225" s="17" t="s">
        <v>152</v>
      </c>
      <c r="BE225" s="190">
        <f>IF(N225="základní",J225,0)</f>
        <v>0</v>
      </c>
      <c r="BF225" s="190">
        <f>IF(N225="snížená",J225,0)</f>
        <v>1888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84</v>
      </c>
      <c r="BK225" s="190">
        <f>ROUND(I225*H225,2)</f>
        <v>1888</v>
      </c>
      <c r="BL225" s="17" t="s">
        <v>241</v>
      </c>
      <c r="BM225" s="189" t="s">
        <v>1333</v>
      </c>
    </row>
    <row r="226" spans="1:65" s="1" customFormat="1" ht="11.25" x14ac:dyDescent="0.2">
      <c r="A226" s="34"/>
      <c r="B226" s="35"/>
      <c r="C226" s="36"/>
      <c r="D226" s="191" t="s">
        <v>160</v>
      </c>
      <c r="E226" s="36"/>
      <c r="F226" s="192" t="s">
        <v>1334</v>
      </c>
      <c r="G226" s="36"/>
      <c r="H226" s="36"/>
      <c r="I226" s="193"/>
      <c r="J226" s="36"/>
      <c r="K226" s="36"/>
      <c r="L226" s="39"/>
      <c r="M226" s="194"/>
      <c r="N226" s="195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160</v>
      </c>
      <c r="AU226" s="17" t="s">
        <v>84</v>
      </c>
    </row>
    <row r="227" spans="1:65" s="1" customFormat="1" ht="11.25" x14ac:dyDescent="0.2">
      <c r="A227" s="34"/>
      <c r="B227" s="35"/>
      <c r="C227" s="36"/>
      <c r="D227" s="196" t="s">
        <v>162</v>
      </c>
      <c r="E227" s="36"/>
      <c r="F227" s="197" t="s">
        <v>1335</v>
      </c>
      <c r="G227" s="36"/>
      <c r="H227" s="36"/>
      <c r="I227" s="193"/>
      <c r="J227" s="36"/>
      <c r="K227" s="36"/>
      <c r="L227" s="39"/>
      <c r="M227" s="194"/>
      <c r="N227" s="195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162</v>
      </c>
      <c r="AU227" s="17" t="s">
        <v>84</v>
      </c>
    </row>
    <row r="228" spans="1:65" s="12" customFormat="1" ht="11.25" x14ac:dyDescent="0.2">
      <c r="B228" s="198"/>
      <c r="C228" s="199"/>
      <c r="D228" s="191" t="s">
        <v>164</v>
      </c>
      <c r="E228" s="200" t="s">
        <v>19</v>
      </c>
      <c r="F228" s="201" t="s">
        <v>1336</v>
      </c>
      <c r="G228" s="199"/>
      <c r="H228" s="202">
        <v>8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164</v>
      </c>
      <c r="AU228" s="208" t="s">
        <v>84</v>
      </c>
      <c r="AV228" s="12" t="s">
        <v>84</v>
      </c>
      <c r="AW228" s="12" t="s">
        <v>35</v>
      </c>
      <c r="AX228" s="12" t="s">
        <v>73</v>
      </c>
      <c r="AY228" s="208" t="s">
        <v>152</v>
      </c>
    </row>
    <row r="229" spans="1:65" s="13" customFormat="1" ht="11.25" x14ac:dyDescent="0.2">
      <c r="B229" s="219"/>
      <c r="C229" s="220"/>
      <c r="D229" s="191" t="s">
        <v>164</v>
      </c>
      <c r="E229" s="221" t="s">
        <v>19</v>
      </c>
      <c r="F229" s="222" t="s">
        <v>321</v>
      </c>
      <c r="G229" s="220"/>
      <c r="H229" s="223">
        <v>8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164</v>
      </c>
      <c r="AU229" s="229" t="s">
        <v>84</v>
      </c>
      <c r="AV229" s="13" t="s">
        <v>91</v>
      </c>
      <c r="AW229" s="13" t="s">
        <v>35</v>
      </c>
      <c r="AX229" s="13" t="s">
        <v>77</v>
      </c>
      <c r="AY229" s="229" t="s">
        <v>152</v>
      </c>
    </row>
    <row r="230" spans="1:65" s="1" customFormat="1" ht="16.5" customHeight="1" x14ac:dyDescent="0.2">
      <c r="A230" s="34"/>
      <c r="B230" s="35"/>
      <c r="C230" s="178" t="s">
        <v>425</v>
      </c>
      <c r="D230" s="178" t="s">
        <v>154</v>
      </c>
      <c r="E230" s="179" t="s">
        <v>1337</v>
      </c>
      <c r="F230" s="180" t="s">
        <v>1338</v>
      </c>
      <c r="G230" s="181" t="s">
        <v>254</v>
      </c>
      <c r="H230" s="182">
        <v>6</v>
      </c>
      <c r="I230" s="183">
        <v>424.8</v>
      </c>
      <c r="J230" s="184">
        <f>ROUND(I230*H230,2)</f>
        <v>2548.8000000000002</v>
      </c>
      <c r="K230" s="180" t="s">
        <v>158</v>
      </c>
      <c r="L230" s="39"/>
      <c r="M230" s="185" t="s">
        <v>19</v>
      </c>
      <c r="N230" s="186" t="s">
        <v>45</v>
      </c>
      <c r="O230" s="64"/>
      <c r="P230" s="187">
        <f>O230*H230</f>
        <v>0</v>
      </c>
      <c r="Q230" s="187">
        <v>6.9999999999999999E-4</v>
      </c>
      <c r="R230" s="187">
        <f>Q230*H230</f>
        <v>4.1999999999999997E-3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241</v>
      </c>
      <c r="AT230" s="189" t="s">
        <v>154</v>
      </c>
      <c r="AU230" s="189" t="s">
        <v>84</v>
      </c>
      <c r="AY230" s="17" t="s">
        <v>152</v>
      </c>
      <c r="BE230" s="190">
        <f>IF(N230="základní",J230,0)</f>
        <v>0</v>
      </c>
      <c r="BF230" s="190">
        <f>IF(N230="snížená",J230,0)</f>
        <v>2548.8000000000002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84</v>
      </c>
      <c r="BK230" s="190">
        <f>ROUND(I230*H230,2)</f>
        <v>2548.8000000000002</v>
      </c>
      <c r="BL230" s="17" t="s">
        <v>241</v>
      </c>
      <c r="BM230" s="189" t="s">
        <v>1339</v>
      </c>
    </row>
    <row r="231" spans="1:65" s="1" customFormat="1" ht="11.25" x14ac:dyDescent="0.2">
      <c r="A231" s="34"/>
      <c r="B231" s="35"/>
      <c r="C231" s="36"/>
      <c r="D231" s="191" t="s">
        <v>160</v>
      </c>
      <c r="E231" s="36"/>
      <c r="F231" s="192" t="s">
        <v>1340</v>
      </c>
      <c r="G231" s="36"/>
      <c r="H231" s="36"/>
      <c r="I231" s="193"/>
      <c r="J231" s="36"/>
      <c r="K231" s="36"/>
      <c r="L231" s="39"/>
      <c r="M231" s="194"/>
      <c r="N231" s="195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160</v>
      </c>
      <c r="AU231" s="17" t="s">
        <v>84</v>
      </c>
    </row>
    <row r="232" spans="1:65" s="1" customFormat="1" ht="11.25" x14ac:dyDescent="0.2">
      <c r="A232" s="34"/>
      <c r="B232" s="35"/>
      <c r="C232" s="36"/>
      <c r="D232" s="196" t="s">
        <v>162</v>
      </c>
      <c r="E232" s="36"/>
      <c r="F232" s="197" t="s">
        <v>1341</v>
      </c>
      <c r="G232" s="36"/>
      <c r="H232" s="36"/>
      <c r="I232" s="193"/>
      <c r="J232" s="36"/>
      <c r="K232" s="36"/>
      <c r="L232" s="39"/>
      <c r="M232" s="194"/>
      <c r="N232" s="195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162</v>
      </c>
      <c r="AU232" s="17" t="s">
        <v>84</v>
      </c>
    </row>
    <row r="233" spans="1:65" s="12" customFormat="1" ht="11.25" x14ac:dyDescent="0.2">
      <c r="B233" s="198"/>
      <c r="C233" s="199"/>
      <c r="D233" s="191" t="s">
        <v>164</v>
      </c>
      <c r="E233" s="200" t="s">
        <v>19</v>
      </c>
      <c r="F233" s="201" t="s">
        <v>1212</v>
      </c>
      <c r="G233" s="199"/>
      <c r="H233" s="202">
        <v>6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164</v>
      </c>
      <c r="AU233" s="208" t="s">
        <v>84</v>
      </c>
      <c r="AV233" s="12" t="s">
        <v>84</v>
      </c>
      <c r="AW233" s="12" t="s">
        <v>35</v>
      </c>
      <c r="AX233" s="12" t="s">
        <v>73</v>
      </c>
      <c r="AY233" s="208" t="s">
        <v>152</v>
      </c>
    </row>
    <row r="234" spans="1:65" s="13" customFormat="1" ht="11.25" x14ac:dyDescent="0.2">
      <c r="B234" s="219"/>
      <c r="C234" s="220"/>
      <c r="D234" s="191" t="s">
        <v>164</v>
      </c>
      <c r="E234" s="221" t="s">
        <v>19</v>
      </c>
      <c r="F234" s="222" t="s">
        <v>321</v>
      </c>
      <c r="G234" s="220"/>
      <c r="H234" s="223">
        <v>6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164</v>
      </c>
      <c r="AU234" s="229" t="s">
        <v>84</v>
      </c>
      <c r="AV234" s="13" t="s">
        <v>91</v>
      </c>
      <c r="AW234" s="13" t="s">
        <v>35</v>
      </c>
      <c r="AX234" s="13" t="s">
        <v>77</v>
      </c>
      <c r="AY234" s="229" t="s">
        <v>152</v>
      </c>
    </row>
    <row r="235" spans="1:65" s="1" customFormat="1" ht="16.5" customHeight="1" x14ac:dyDescent="0.2">
      <c r="A235" s="34"/>
      <c r="B235" s="35"/>
      <c r="C235" s="178" t="s">
        <v>431</v>
      </c>
      <c r="D235" s="178" t="s">
        <v>154</v>
      </c>
      <c r="E235" s="179" t="s">
        <v>1342</v>
      </c>
      <c r="F235" s="180" t="s">
        <v>1343</v>
      </c>
      <c r="G235" s="181" t="s">
        <v>254</v>
      </c>
      <c r="H235" s="182">
        <v>19</v>
      </c>
      <c r="I235" s="183">
        <v>531</v>
      </c>
      <c r="J235" s="184">
        <f>ROUND(I235*H235,2)</f>
        <v>10089</v>
      </c>
      <c r="K235" s="180" t="s">
        <v>158</v>
      </c>
      <c r="L235" s="39"/>
      <c r="M235" s="185" t="s">
        <v>19</v>
      </c>
      <c r="N235" s="186" t="s">
        <v>45</v>
      </c>
      <c r="O235" s="64"/>
      <c r="P235" s="187">
        <f>O235*H235</f>
        <v>0</v>
      </c>
      <c r="Q235" s="187">
        <v>1.07E-3</v>
      </c>
      <c r="R235" s="187">
        <f>Q235*H235</f>
        <v>2.0330000000000001E-2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241</v>
      </c>
      <c r="AT235" s="189" t="s">
        <v>154</v>
      </c>
      <c r="AU235" s="189" t="s">
        <v>84</v>
      </c>
      <c r="AY235" s="17" t="s">
        <v>152</v>
      </c>
      <c r="BE235" s="190">
        <f>IF(N235="základní",J235,0)</f>
        <v>0</v>
      </c>
      <c r="BF235" s="190">
        <f>IF(N235="snížená",J235,0)</f>
        <v>10089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84</v>
      </c>
      <c r="BK235" s="190">
        <f>ROUND(I235*H235,2)</f>
        <v>10089</v>
      </c>
      <c r="BL235" s="17" t="s">
        <v>241</v>
      </c>
      <c r="BM235" s="189" t="s">
        <v>1344</v>
      </c>
    </row>
    <row r="236" spans="1:65" s="1" customFormat="1" ht="11.25" x14ac:dyDescent="0.2">
      <c r="A236" s="34"/>
      <c r="B236" s="35"/>
      <c r="C236" s="36"/>
      <c r="D236" s="191" t="s">
        <v>160</v>
      </c>
      <c r="E236" s="36"/>
      <c r="F236" s="192" t="s">
        <v>1345</v>
      </c>
      <c r="G236" s="36"/>
      <c r="H236" s="36"/>
      <c r="I236" s="193"/>
      <c r="J236" s="36"/>
      <c r="K236" s="36"/>
      <c r="L236" s="39"/>
      <c r="M236" s="194"/>
      <c r="N236" s="195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160</v>
      </c>
      <c r="AU236" s="17" t="s">
        <v>84</v>
      </c>
    </row>
    <row r="237" spans="1:65" s="1" customFormat="1" ht="11.25" x14ac:dyDescent="0.2">
      <c r="A237" s="34"/>
      <c r="B237" s="35"/>
      <c r="C237" s="36"/>
      <c r="D237" s="196" t="s">
        <v>162</v>
      </c>
      <c r="E237" s="36"/>
      <c r="F237" s="197" t="s">
        <v>1346</v>
      </c>
      <c r="G237" s="36"/>
      <c r="H237" s="36"/>
      <c r="I237" s="193"/>
      <c r="J237" s="36"/>
      <c r="K237" s="36"/>
      <c r="L237" s="39"/>
      <c r="M237" s="194"/>
      <c r="N237" s="195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162</v>
      </c>
      <c r="AU237" s="17" t="s">
        <v>84</v>
      </c>
    </row>
    <row r="238" spans="1:65" s="12" customFormat="1" ht="11.25" x14ac:dyDescent="0.2">
      <c r="B238" s="198"/>
      <c r="C238" s="199"/>
      <c r="D238" s="191" t="s">
        <v>164</v>
      </c>
      <c r="E238" s="200" t="s">
        <v>19</v>
      </c>
      <c r="F238" s="201" t="s">
        <v>1347</v>
      </c>
      <c r="G238" s="199"/>
      <c r="H238" s="202">
        <v>19</v>
      </c>
      <c r="I238" s="203"/>
      <c r="J238" s="199"/>
      <c r="K238" s="199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164</v>
      </c>
      <c r="AU238" s="208" t="s">
        <v>84</v>
      </c>
      <c r="AV238" s="12" t="s">
        <v>84</v>
      </c>
      <c r="AW238" s="12" t="s">
        <v>35</v>
      </c>
      <c r="AX238" s="12" t="s">
        <v>73</v>
      </c>
      <c r="AY238" s="208" t="s">
        <v>152</v>
      </c>
    </row>
    <row r="239" spans="1:65" s="13" customFormat="1" ht="11.25" x14ac:dyDescent="0.2">
      <c r="B239" s="219"/>
      <c r="C239" s="220"/>
      <c r="D239" s="191" t="s">
        <v>164</v>
      </c>
      <c r="E239" s="221" t="s">
        <v>19</v>
      </c>
      <c r="F239" s="222" t="s">
        <v>321</v>
      </c>
      <c r="G239" s="220"/>
      <c r="H239" s="223">
        <v>19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164</v>
      </c>
      <c r="AU239" s="229" t="s">
        <v>84</v>
      </c>
      <c r="AV239" s="13" t="s">
        <v>91</v>
      </c>
      <c r="AW239" s="13" t="s">
        <v>35</v>
      </c>
      <c r="AX239" s="13" t="s">
        <v>77</v>
      </c>
      <c r="AY239" s="229" t="s">
        <v>152</v>
      </c>
    </row>
    <row r="240" spans="1:65" s="1" customFormat="1" ht="16.5" customHeight="1" x14ac:dyDescent="0.2">
      <c r="A240" s="34"/>
      <c r="B240" s="35"/>
      <c r="C240" s="178" t="s">
        <v>262</v>
      </c>
      <c r="D240" s="178" t="s">
        <v>154</v>
      </c>
      <c r="E240" s="179" t="s">
        <v>1348</v>
      </c>
      <c r="F240" s="180" t="s">
        <v>1349</v>
      </c>
      <c r="G240" s="181" t="s">
        <v>254</v>
      </c>
      <c r="H240" s="182">
        <v>5</v>
      </c>
      <c r="I240" s="183">
        <v>802.4</v>
      </c>
      <c r="J240" s="184">
        <f>ROUND(I240*H240,2)</f>
        <v>4012</v>
      </c>
      <c r="K240" s="180" t="s">
        <v>158</v>
      </c>
      <c r="L240" s="39"/>
      <c r="M240" s="185" t="s">
        <v>19</v>
      </c>
      <c r="N240" s="186" t="s">
        <v>45</v>
      </c>
      <c r="O240" s="64"/>
      <c r="P240" s="187">
        <f>O240*H240</f>
        <v>0</v>
      </c>
      <c r="Q240" s="187">
        <v>1.6800000000000001E-3</v>
      </c>
      <c r="R240" s="187">
        <f>Q240*H240</f>
        <v>8.4000000000000012E-3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241</v>
      </c>
      <c r="AT240" s="189" t="s">
        <v>154</v>
      </c>
      <c r="AU240" s="189" t="s">
        <v>84</v>
      </c>
      <c r="AY240" s="17" t="s">
        <v>152</v>
      </c>
      <c r="BE240" s="190">
        <f>IF(N240="základní",J240,0)</f>
        <v>0</v>
      </c>
      <c r="BF240" s="190">
        <f>IF(N240="snížená",J240,0)</f>
        <v>4012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7" t="s">
        <v>84</v>
      </c>
      <c r="BK240" s="190">
        <f>ROUND(I240*H240,2)</f>
        <v>4012</v>
      </c>
      <c r="BL240" s="17" t="s">
        <v>241</v>
      </c>
      <c r="BM240" s="189" t="s">
        <v>1350</v>
      </c>
    </row>
    <row r="241" spans="1:65" s="1" customFormat="1" ht="11.25" x14ac:dyDescent="0.2">
      <c r="A241" s="34"/>
      <c r="B241" s="35"/>
      <c r="C241" s="36"/>
      <c r="D241" s="191" t="s">
        <v>160</v>
      </c>
      <c r="E241" s="36"/>
      <c r="F241" s="192" t="s">
        <v>1351</v>
      </c>
      <c r="G241" s="36"/>
      <c r="H241" s="36"/>
      <c r="I241" s="193"/>
      <c r="J241" s="36"/>
      <c r="K241" s="36"/>
      <c r="L241" s="39"/>
      <c r="M241" s="194"/>
      <c r="N241" s="195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160</v>
      </c>
      <c r="AU241" s="17" t="s">
        <v>84</v>
      </c>
    </row>
    <row r="242" spans="1:65" s="1" customFormat="1" ht="11.25" x14ac:dyDescent="0.2">
      <c r="A242" s="34"/>
      <c r="B242" s="35"/>
      <c r="C242" s="36"/>
      <c r="D242" s="196" t="s">
        <v>162</v>
      </c>
      <c r="E242" s="36"/>
      <c r="F242" s="197" t="s">
        <v>1352</v>
      </c>
      <c r="G242" s="36"/>
      <c r="H242" s="36"/>
      <c r="I242" s="193"/>
      <c r="J242" s="36"/>
      <c r="K242" s="36"/>
      <c r="L242" s="39"/>
      <c r="M242" s="194"/>
      <c r="N242" s="195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162</v>
      </c>
      <c r="AU242" s="17" t="s">
        <v>84</v>
      </c>
    </row>
    <row r="243" spans="1:65" s="12" customFormat="1" ht="11.25" x14ac:dyDescent="0.2">
      <c r="B243" s="198"/>
      <c r="C243" s="199"/>
      <c r="D243" s="191" t="s">
        <v>164</v>
      </c>
      <c r="E243" s="200" t="s">
        <v>19</v>
      </c>
      <c r="F243" s="201" t="s">
        <v>1224</v>
      </c>
      <c r="G243" s="199"/>
      <c r="H243" s="202">
        <v>5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164</v>
      </c>
      <c r="AU243" s="208" t="s">
        <v>84</v>
      </c>
      <c r="AV243" s="12" t="s">
        <v>84</v>
      </c>
      <c r="AW243" s="12" t="s">
        <v>35</v>
      </c>
      <c r="AX243" s="12" t="s">
        <v>73</v>
      </c>
      <c r="AY243" s="208" t="s">
        <v>152</v>
      </c>
    </row>
    <row r="244" spans="1:65" s="13" customFormat="1" ht="11.25" x14ac:dyDescent="0.2">
      <c r="B244" s="219"/>
      <c r="C244" s="220"/>
      <c r="D244" s="191" t="s">
        <v>164</v>
      </c>
      <c r="E244" s="221" t="s">
        <v>19</v>
      </c>
      <c r="F244" s="222" t="s">
        <v>321</v>
      </c>
      <c r="G244" s="220"/>
      <c r="H244" s="223">
        <v>5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164</v>
      </c>
      <c r="AU244" s="229" t="s">
        <v>84</v>
      </c>
      <c r="AV244" s="13" t="s">
        <v>91</v>
      </c>
      <c r="AW244" s="13" t="s">
        <v>35</v>
      </c>
      <c r="AX244" s="13" t="s">
        <v>77</v>
      </c>
      <c r="AY244" s="229" t="s">
        <v>152</v>
      </c>
    </row>
    <row r="245" spans="1:65" s="1" customFormat="1" ht="16.5" customHeight="1" x14ac:dyDescent="0.2">
      <c r="A245" s="34"/>
      <c r="B245" s="35"/>
      <c r="C245" s="178" t="s">
        <v>445</v>
      </c>
      <c r="D245" s="178" t="s">
        <v>154</v>
      </c>
      <c r="E245" s="179" t="s">
        <v>1353</v>
      </c>
      <c r="F245" s="180" t="s">
        <v>1354</v>
      </c>
      <c r="G245" s="181" t="s">
        <v>254</v>
      </c>
      <c r="H245" s="182">
        <v>1</v>
      </c>
      <c r="I245" s="183">
        <v>2950</v>
      </c>
      <c r="J245" s="184">
        <f>ROUND(I245*H245,2)</f>
        <v>2950</v>
      </c>
      <c r="K245" s="180" t="s">
        <v>158</v>
      </c>
      <c r="L245" s="39"/>
      <c r="M245" s="185" t="s">
        <v>19</v>
      </c>
      <c r="N245" s="186" t="s">
        <v>45</v>
      </c>
      <c r="O245" s="64"/>
      <c r="P245" s="187">
        <f>O245*H245</f>
        <v>0</v>
      </c>
      <c r="Q245" s="187">
        <v>4.3200000000000001E-3</v>
      </c>
      <c r="R245" s="187">
        <f>Q245*H245</f>
        <v>4.3200000000000001E-3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241</v>
      </c>
      <c r="AT245" s="189" t="s">
        <v>154</v>
      </c>
      <c r="AU245" s="189" t="s">
        <v>84</v>
      </c>
      <c r="AY245" s="17" t="s">
        <v>152</v>
      </c>
      <c r="BE245" s="190">
        <f>IF(N245="základní",J245,0)</f>
        <v>0</v>
      </c>
      <c r="BF245" s="190">
        <f>IF(N245="snížená",J245,0)</f>
        <v>2950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84</v>
      </c>
      <c r="BK245" s="190">
        <f>ROUND(I245*H245,2)</f>
        <v>2950</v>
      </c>
      <c r="BL245" s="17" t="s">
        <v>241</v>
      </c>
      <c r="BM245" s="189" t="s">
        <v>1355</v>
      </c>
    </row>
    <row r="246" spans="1:65" s="1" customFormat="1" ht="11.25" x14ac:dyDescent="0.2">
      <c r="A246" s="34"/>
      <c r="B246" s="35"/>
      <c r="C246" s="36"/>
      <c r="D246" s="191" t="s">
        <v>160</v>
      </c>
      <c r="E246" s="36"/>
      <c r="F246" s="192" t="s">
        <v>1356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160</v>
      </c>
      <c r="AU246" s="17" t="s">
        <v>84</v>
      </c>
    </row>
    <row r="247" spans="1:65" s="1" customFormat="1" ht="11.25" x14ac:dyDescent="0.2">
      <c r="A247" s="34"/>
      <c r="B247" s="35"/>
      <c r="C247" s="36"/>
      <c r="D247" s="196" t="s">
        <v>162</v>
      </c>
      <c r="E247" s="36"/>
      <c r="F247" s="197" t="s">
        <v>1357</v>
      </c>
      <c r="G247" s="36"/>
      <c r="H247" s="36"/>
      <c r="I247" s="193"/>
      <c r="J247" s="36"/>
      <c r="K247" s="36"/>
      <c r="L247" s="39"/>
      <c r="M247" s="194"/>
      <c r="N247" s="195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162</v>
      </c>
      <c r="AU247" s="17" t="s">
        <v>84</v>
      </c>
    </row>
    <row r="248" spans="1:65" s="1" customFormat="1" ht="16.5" customHeight="1" x14ac:dyDescent="0.2">
      <c r="A248" s="34"/>
      <c r="B248" s="35"/>
      <c r="C248" s="178" t="s">
        <v>451</v>
      </c>
      <c r="D248" s="178" t="s">
        <v>154</v>
      </c>
      <c r="E248" s="179" t="s">
        <v>1358</v>
      </c>
      <c r="F248" s="180" t="s">
        <v>1359</v>
      </c>
      <c r="G248" s="181" t="s">
        <v>254</v>
      </c>
      <c r="H248" s="182">
        <v>13</v>
      </c>
      <c r="I248" s="183">
        <v>177</v>
      </c>
      <c r="J248" s="184">
        <f>ROUND(I248*H248,2)</f>
        <v>2301</v>
      </c>
      <c r="K248" s="180" t="s">
        <v>158</v>
      </c>
      <c r="L248" s="39"/>
      <c r="M248" s="185" t="s">
        <v>19</v>
      </c>
      <c r="N248" s="186" t="s">
        <v>45</v>
      </c>
      <c r="O248" s="64"/>
      <c r="P248" s="187">
        <f>O248*H248</f>
        <v>0</v>
      </c>
      <c r="Q248" s="187">
        <v>2.0000000000000002E-5</v>
      </c>
      <c r="R248" s="187">
        <f>Q248*H248</f>
        <v>2.6000000000000003E-4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241</v>
      </c>
      <c r="AT248" s="189" t="s">
        <v>154</v>
      </c>
      <c r="AU248" s="189" t="s">
        <v>84</v>
      </c>
      <c r="AY248" s="17" t="s">
        <v>152</v>
      </c>
      <c r="BE248" s="190">
        <f>IF(N248="základní",J248,0)</f>
        <v>0</v>
      </c>
      <c r="BF248" s="190">
        <f>IF(N248="snížená",J248,0)</f>
        <v>2301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7" t="s">
        <v>84</v>
      </c>
      <c r="BK248" s="190">
        <f>ROUND(I248*H248,2)</f>
        <v>2301</v>
      </c>
      <c r="BL248" s="17" t="s">
        <v>241</v>
      </c>
      <c r="BM248" s="189" t="s">
        <v>1360</v>
      </c>
    </row>
    <row r="249" spans="1:65" s="1" customFormat="1" ht="11.25" x14ac:dyDescent="0.2">
      <c r="A249" s="34"/>
      <c r="B249" s="35"/>
      <c r="C249" s="36"/>
      <c r="D249" s="191" t="s">
        <v>160</v>
      </c>
      <c r="E249" s="36"/>
      <c r="F249" s="192" t="s">
        <v>1361</v>
      </c>
      <c r="G249" s="36"/>
      <c r="H249" s="36"/>
      <c r="I249" s="193"/>
      <c r="J249" s="36"/>
      <c r="K249" s="36"/>
      <c r="L249" s="39"/>
      <c r="M249" s="194"/>
      <c r="N249" s="195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160</v>
      </c>
      <c r="AU249" s="17" t="s">
        <v>84</v>
      </c>
    </row>
    <row r="250" spans="1:65" s="1" customFormat="1" ht="11.25" x14ac:dyDescent="0.2">
      <c r="A250" s="34"/>
      <c r="B250" s="35"/>
      <c r="C250" s="36"/>
      <c r="D250" s="196" t="s">
        <v>162</v>
      </c>
      <c r="E250" s="36"/>
      <c r="F250" s="197" t="s">
        <v>1362</v>
      </c>
      <c r="G250" s="36"/>
      <c r="H250" s="36"/>
      <c r="I250" s="193"/>
      <c r="J250" s="36"/>
      <c r="K250" s="36"/>
      <c r="L250" s="39"/>
      <c r="M250" s="194"/>
      <c r="N250" s="195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162</v>
      </c>
      <c r="AU250" s="17" t="s">
        <v>84</v>
      </c>
    </row>
    <row r="251" spans="1:65" s="1" customFormat="1" ht="16.5" customHeight="1" x14ac:dyDescent="0.2">
      <c r="A251" s="34"/>
      <c r="B251" s="35"/>
      <c r="C251" s="209" t="s">
        <v>784</v>
      </c>
      <c r="D251" s="209" t="s">
        <v>259</v>
      </c>
      <c r="E251" s="210" t="s">
        <v>1363</v>
      </c>
      <c r="F251" s="211" t="s">
        <v>1364</v>
      </c>
      <c r="G251" s="212" t="s">
        <v>254</v>
      </c>
      <c r="H251" s="213">
        <v>13</v>
      </c>
      <c r="I251" s="214">
        <v>3006.64</v>
      </c>
      <c r="J251" s="215">
        <f>ROUND(I251*H251,2)</f>
        <v>39086.32</v>
      </c>
      <c r="K251" s="211" t="s">
        <v>19</v>
      </c>
      <c r="L251" s="216"/>
      <c r="M251" s="217" t="s">
        <v>19</v>
      </c>
      <c r="N251" s="218" t="s">
        <v>45</v>
      </c>
      <c r="O251" s="64"/>
      <c r="P251" s="187">
        <f>O251*H251</f>
        <v>0</v>
      </c>
      <c r="Q251" s="187">
        <v>6.4000000000000005E-4</v>
      </c>
      <c r="R251" s="187">
        <f>Q251*H251</f>
        <v>8.320000000000001E-3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262</v>
      </c>
      <c r="AT251" s="189" t="s">
        <v>259</v>
      </c>
      <c r="AU251" s="189" t="s">
        <v>84</v>
      </c>
      <c r="AY251" s="17" t="s">
        <v>152</v>
      </c>
      <c r="BE251" s="190">
        <f>IF(N251="základní",J251,0)</f>
        <v>0</v>
      </c>
      <c r="BF251" s="190">
        <f>IF(N251="snížená",J251,0)</f>
        <v>39086.32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7" t="s">
        <v>84</v>
      </c>
      <c r="BK251" s="190">
        <f>ROUND(I251*H251,2)</f>
        <v>39086.32</v>
      </c>
      <c r="BL251" s="17" t="s">
        <v>241</v>
      </c>
      <c r="BM251" s="189" t="s">
        <v>1365</v>
      </c>
    </row>
    <row r="252" spans="1:65" s="1" customFormat="1" ht="11.25" x14ac:dyDescent="0.2">
      <c r="A252" s="34"/>
      <c r="B252" s="35"/>
      <c r="C252" s="36"/>
      <c r="D252" s="191" t="s">
        <v>160</v>
      </c>
      <c r="E252" s="36"/>
      <c r="F252" s="192" t="s">
        <v>1366</v>
      </c>
      <c r="G252" s="36"/>
      <c r="H252" s="36"/>
      <c r="I252" s="193"/>
      <c r="J252" s="36"/>
      <c r="K252" s="36"/>
      <c r="L252" s="39"/>
      <c r="M252" s="194"/>
      <c r="N252" s="195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160</v>
      </c>
      <c r="AU252" s="17" t="s">
        <v>84</v>
      </c>
    </row>
    <row r="253" spans="1:65" s="1" customFormat="1" ht="16.5" customHeight="1" x14ac:dyDescent="0.2">
      <c r="A253" s="34"/>
      <c r="B253" s="35"/>
      <c r="C253" s="178" t="s">
        <v>456</v>
      </c>
      <c r="D253" s="178" t="s">
        <v>154</v>
      </c>
      <c r="E253" s="179" t="s">
        <v>1367</v>
      </c>
      <c r="F253" s="180" t="s">
        <v>1368</v>
      </c>
      <c r="G253" s="181" t="s">
        <v>254</v>
      </c>
      <c r="H253" s="182">
        <v>4</v>
      </c>
      <c r="I253" s="183">
        <v>200.6</v>
      </c>
      <c r="J253" s="184">
        <f>ROUND(I253*H253,2)</f>
        <v>802.4</v>
      </c>
      <c r="K253" s="180" t="s">
        <v>158</v>
      </c>
      <c r="L253" s="39"/>
      <c r="M253" s="185" t="s">
        <v>19</v>
      </c>
      <c r="N253" s="186" t="s">
        <v>45</v>
      </c>
      <c r="O253" s="64"/>
      <c r="P253" s="187">
        <f>O253*H253</f>
        <v>0</v>
      </c>
      <c r="Q253" s="187">
        <v>2.0000000000000002E-5</v>
      </c>
      <c r="R253" s="187">
        <f>Q253*H253</f>
        <v>8.0000000000000007E-5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241</v>
      </c>
      <c r="AT253" s="189" t="s">
        <v>154</v>
      </c>
      <c r="AU253" s="189" t="s">
        <v>84</v>
      </c>
      <c r="AY253" s="17" t="s">
        <v>152</v>
      </c>
      <c r="BE253" s="190">
        <f>IF(N253="základní",J253,0)</f>
        <v>0</v>
      </c>
      <c r="BF253" s="190">
        <f>IF(N253="snížená",J253,0)</f>
        <v>802.4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17" t="s">
        <v>84</v>
      </c>
      <c r="BK253" s="190">
        <f>ROUND(I253*H253,2)</f>
        <v>802.4</v>
      </c>
      <c r="BL253" s="17" t="s">
        <v>241</v>
      </c>
      <c r="BM253" s="189" t="s">
        <v>1369</v>
      </c>
    </row>
    <row r="254" spans="1:65" s="1" customFormat="1" ht="11.25" x14ac:dyDescent="0.2">
      <c r="A254" s="34"/>
      <c r="B254" s="35"/>
      <c r="C254" s="36"/>
      <c r="D254" s="191" t="s">
        <v>160</v>
      </c>
      <c r="E254" s="36"/>
      <c r="F254" s="192" t="s">
        <v>1370</v>
      </c>
      <c r="G254" s="36"/>
      <c r="H254" s="36"/>
      <c r="I254" s="193"/>
      <c r="J254" s="36"/>
      <c r="K254" s="36"/>
      <c r="L254" s="39"/>
      <c r="M254" s="194"/>
      <c r="N254" s="195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160</v>
      </c>
      <c r="AU254" s="17" t="s">
        <v>84</v>
      </c>
    </row>
    <row r="255" spans="1:65" s="1" customFormat="1" ht="11.25" x14ac:dyDescent="0.2">
      <c r="A255" s="34"/>
      <c r="B255" s="35"/>
      <c r="C255" s="36"/>
      <c r="D255" s="196" t="s">
        <v>162</v>
      </c>
      <c r="E255" s="36"/>
      <c r="F255" s="197" t="s">
        <v>1371</v>
      </c>
      <c r="G255" s="36"/>
      <c r="H255" s="36"/>
      <c r="I255" s="193"/>
      <c r="J255" s="36"/>
      <c r="K255" s="36"/>
      <c r="L255" s="39"/>
      <c r="M255" s="194"/>
      <c r="N255" s="19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162</v>
      </c>
      <c r="AU255" s="17" t="s">
        <v>84</v>
      </c>
    </row>
    <row r="256" spans="1:65" s="1" customFormat="1" ht="16.5" customHeight="1" x14ac:dyDescent="0.2">
      <c r="A256" s="34"/>
      <c r="B256" s="35"/>
      <c r="C256" s="209" t="s">
        <v>462</v>
      </c>
      <c r="D256" s="209" t="s">
        <v>259</v>
      </c>
      <c r="E256" s="210" t="s">
        <v>1372</v>
      </c>
      <c r="F256" s="211" t="s">
        <v>1373</v>
      </c>
      <c r="G256" s="212" t="s">
        <v>254</v>
      </c>
      <c r="H256" s="213">
        <v>4</v>
      </c>
      <c r="I256" s="214">
        <v>3563.6</v>
      </c>
      <c r="J256" s="215">
        <f>ROUND(I256*H256,2)</f>
        <v>14254.4</v>
      </c>
      <c r="K256" s="211" t="s">
        <v>19</v>
      </c>
      <c r="L256" s="216"/>
      <c r="M256" s="217" t="s">
        <v>19</v>
      </c>
      <c r="N256" s="218" t="s">
        <v>45</v>
      </c>
      <c r="O256" s="64"/>
      <c r="P256" s="187">
        <f>O256*H256</f>
        <v>0</v>
      </c>
      <c r="Q256" s="187">
        <v>6.4000000000000005E-4</v>
      </c>
      <c r="R256" s="187">
        <f>Q256*H256</f>
        <v>2.5600000000000002E-3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262</v>
      </c>
      <c r="AT256" s="189" t="s">
        <v>259</v>
      </c>
      <c r="AU256" s="189" t="s">
        <v>84</v>
      </c>
      <c r="AY256" s="17" t="s">
        <v>152</v>
      </c>
      <c r="BE256" s="190">
        <f>IF(N256="základní",J256,0)</f>
        <v>0</v>
      </c>
      <c r="BF256" s="190">
        <f>IF(N256="snížená",J256,0)</f>
        <v>14254.4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17" t="s">
        <v>84</v>
      </c>
      <c r="BK256" s="190">
        <f>ROUND(I256*H256,2)</f>
        <v>14254.4</v>
      </c>
      <c r="BL256" s="17" t="s">
        <v>241</v>
      </c>
      <c r="BM256" s="189" t="s">
        <v>1374</v>
      </c>
    </row>
    <row r="257" spans="1:65" s="1" customFormat="1" ht="11.25" x14ac:dyDescent="0.2">
      <c r="A257" s="34"/>
      <c r="B257" s="35"/>
      <c r="C257" s="36"/>
      <c r="D257" s="191" t="s">
        <v>160</v>
      </c>
      <c r="E257" s="36"/>
      <c r="F257" s="192" t="s">
        <v>1373</v>
      </c>
      <c r="G257" s="36"/>
      <c r="H257" s="36"/>
      <c r="I257" s="193"/>
      <c r="J257" s="36"/>
      <c r="K257" s="36"/>
      <c r="L257" s="39"/>
      <c r="M257" s="194"/>
      <c r="N257" s="195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160</v>
      </c>
      <c r="AU257" s="17" t="s">
        <v>84</v>
      </c>
    </row>
    <row r="258" spans="1:65" s="1" customFormat="1" ht="16.5" customHeight="1" x14ac:dyDescent="0.2">
      <c r="A258" s="34"/>
      <c r="B258" s="35"/>
      <c r="C258" s="178" t="s">
        <v>468</v>
      </c>
      <c r="D258" s="178" t="s">
        <v>154</v>
      </c>
      <c r="E258" s="179" t="s">
        <v>1375</v>
      </c>
      <c r="F258" s="180" t="s">
        <v>1376</v>
      </c>
      <c r="G258" s="181" t="s">
        <v>254</v>
      </c>
      <c r="H258" s="182">
        <v>2</v>
      </c>
      <c r="I258" s="183">
        <v>236</v>
      </c>
      <c r="J258" s="184">
        <f>ROUND(I258*H258,2)</f>
        <v>472</v>
      </c>
      <c r="K258" s="180" t="s">
        <v>158</v>
      </c>
      <c r="L258" s="39"/>
      <c r="M258" s="185" t="s">
        <v>19</v>
      </c>
      <c r="N258" s="186" t="s">
        <v>45</v>
      </c>
      <c r="O258" s="64"/>
      <c r="P258" s="187">
        <f>O258*H258</f>
        <v>0</v>
      </c>
      <c r="Q258" s="187">
        <v>2.0000000000000002E-5</v>
      </c>
      <c r="R258" s="187">
        <f>Q258*H258</f>
        <v>4.0000000000000003E-5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241</v>
      </c>
      <c r="AT258" s="189" t="s">
        <v>154</v>
      </c>
      <c r="AU258" s="189" t="s">
        <v>84</v>
      </c>
      <c r="AY258" s="17" t="s">
        <v>152</v>
      </c>
      <c r="BE258" s="190">
        <f>IF(N258="základní",J258,0)</f>
        <v>0</v>
      </c>
      <c r="BF258" s="190">
        <f>IF(N258="snížená",J258,0)</f>
        <v>472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7" t="s">
        <v>84</v>
      </c>
      <c r="BK258" s="190">
        <f>ROUND(I258*H258,2)</f>
        <v>472</v>
      </c>
      <c r="BL258" s="17" t="s">
        <v>241</v>
      </c>
      <c r="BM258" s="189" t="s">
        <v>1377</v>
      </c>
    </row>
    <row r="259" spans="1:65" s="1" customFormat="1" ht="11.25" x14ac:dyDescent="0.2">
      <c r="A259" s="34"/>
      <c r="B259" s="35"/>
      <c r="C259" s="36"/>
      <c r="D259" s="191" t="s">
        <v>160</v>
      </c>
      <c r="E259" s="36"/>
      <c r="F259" s="192" t="s">
        <v>1378</v>
      </c>
      <c r="G259" s="36"/>
      <c r="H259" s="36"/>
      <c r="I259" s="193"/>
      <c r="J259" s="36"/>
      <c r="K259" s="36"/>
      <c r="L259" s="39"/>
      <c r="M259" s="194"/>
      <c r="N259" s="195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160</v>
      </c>
      <c r="AU259" s="17" t="s">
        <v>84</v>
      </c>
    </row>
    <row r="260" spans="1:65" s="1" customFormat="1" ht="11.25" x14ac:dyDescent="0.2">
      <c r="A260" s="34"/>
      <c r="B260" s="35"/>
      <c r="C260" s="36"/>
      <c r="D260" s="196" t="s">
        <v>162</v>
      </c>
      <c r="E260" s="36"/>
      <c r="F260" s="197" t="s">
        <v>1379</v>
      </c>
      <c r="G260" s="36"/>
      <c r="H260" s="36"/>
      <c r="I260" s="193"/>
      <c r="J260" s="36"/>
      <c r="K260" s="36"/>
      <c r="L260" s="39"/>
      <c r="M260" s="194"/>
      <c r="N260" s="195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162</v>
      </c>
      <c r="AU260" s="17" t="s">
        <v>84</v>
      </c>
    </row>
    <row r="261" spans="1:65" s="1" customFormat="1" ht="16.5" customHeight="1" x14ac:dyDescent="0.2">
      <c r="A261" s="34"/>
      <c r="B261" s="35"/>
      <c r="C261" s="209" t="s">
        <v>278</v>
      </c>
      <c r="D261" s="209" t="s">
        <v>259</v>
      </c>
      <c r="E261" s="210" t="s">
        <v>1380</v>
      </c>
      <c r="F261" s="211" t="s">
        <v>1381</v>
      </c>
      <c r="G261" s="212" t="s">
        <v>254</v>
      </c>
      <c r="H261" s="213">
        <v>2</v>
      </c>
      <c r="I261" s="214">
        <v>5310</v>
      </c>
      <c r="J261" s="215">
        <f>ROUND(I261*H261,2)</f>
        <v>10620</v>
      </c>
      <c r="K261" s="211" t="s">
        <v>19</v>
      </c>
      <c r="L261" s="216"/>
      <c r="M261" s="217" t="s">
        <v>19</v>
      </c>
      <c r="N261" s="218" t="s">
        <v>45</v>
      </c>
      <c r="O261" s="64"/>
      <c r="P261" s="187">
        <f>O261*H261</f>
        <v>0</v>
      </c>
      <c r="Q261" s="187">
        <v>2.0000000000000001E-4</v>
      </c>
      <c r="R261" s="187">
        <f>Q261*H261</f>
        <v>4.0000000000000002E-4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262</v>
      </c>
      <c r="AT261" s="189" t="s">
        <v>259</v>
      </c>
      <c r="AU261" s="189" t="s">
        <v>84</v>
      </c>
      <c r="AY261" s="17" t="s">
        <v>152</v>
      </c>
      <c r="BE261" s="190">
        <f>IF(N261="základní",J261,0)</f>
        <v>0</v>
      </c>
      <c r="BF261" s="190">
        <f>IF(N261="snížená",J261,0)</f>
        <v>10620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7" t="s">
        <v>84</v>
      </c>
      <c r="BK261" s="190">
        <f>ROUND(I261*H261,2)</f>
        <v>10620</v>
      </c>
      <c r="BL261" s="17" t="s">
        <v>241</v>
      </c>
      <c r="BM261" s="189" t="s">
        <v>1382</v>
      </c>
    </row>
    <row r="262" spans="1:65" s="1" customFormat="1" ht="11.25" x14ac:dyDescent="0.2">
      <c r="A262" s="34"/>
      <c r="B262" s="35"/>
      <c r="C262" s="36"/>
      <c r="D262" s="191" t="s">
        <v>160</v>
      </c>
      <c r="E262" s="36"/>
      <c r="F262" s="192" t="s">
        <v>1381</v>
      </c>
      <c r="G262" s="36"/>
      <c r="H262" s="36"/>
      <c r="I262" s="193"/>
      <c r="J262" s="36"/>
      <c r="K262" s="36"/>
      <c r="L262" s="39"/>
      <c r="M262" s="194"/>
      <c r="N262" s="19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160</v>
      </c>
      <c r="AU262" s="17" t="s">
        <v>84</v>
      </c>
    </row>
    <row r="263" spans="1:65" s="1" customFormat="1" ht="16.5" customHeight="1" x14ac:dyDescent="0.2">
      <c r="A263" s="34"/>
      <c r="B263" s="35"/>
      <c r="C263" s="178" t="s">
        <v>284</v>
      </c>
      <c r="D263" s="178" t="s">
        <v>154</v>
      </c>
      <c r="E263" s="179" t="s">
        <v>1383</v>
      </c>
      <c r="F263" s="180" t="s">
        <v>1384</v>
      </c>
      <c r="G263" s="181" t="s">
        <v>742</v>
      </c>
      <c r="H263" s="182">
        <v>31</v>
      </c>
      <c r="I263" s="183">
        <v>59</v>
      </c>
      <c r="J263" s="184">
        <f>ROUND(I263*H263,2)</f>
        <v>1829</v>
      </c>
      <c r="K263" s="180" t="s">
        <v>158</v>
      </c>
      <c r="L263" s="39"/>
      <c r="M263" s="185" t="s">
        <v>19</v>
      </c>
      <c r="N263" s="186" t="s">
        <v>45</v>
      </c>
      <c r="O263" s="64"/>
      <c r="P263" s="187">
        <f>O263*H263</f>
        <v>0</v>
      </c>
      <c r="Q263" s="187">
        <v>1.9000000000000001E-4</v>
      </c>
      <c r="R263" s="187">
        <f>Q263*H263</f>
        <v>5.8900000000000003E-3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241</v>
      </c>
      <c r="AT263" s="189" t="s">
        <v>154</v>
      </c>
      <c r="AU263" s="189" t="s">
        <v>84</v>
      </c>
      <c r="AY263" s="17" t="s">
        <v>152</v>
      </c>
      <c r="BE263" s="190">
        <f>IF(N263="základní",J263,0)</f>
        <v>0</v>
      </c>
      <c r="BF263" s="190">
        <f>IF(N263="snížená",J263,0)</f>
        <v>1829</v>
      </c>
      <c r="BG263" s="190">
        <f>IF(N263="zákl. přenesená",J263,0)</f>
        <v>0</v>
      </c>
      <c r="BH263" s="190">
        <f>IF(N263="sníž. přenesená",J263,0)</f>
        <v>0</v>
      </c>
      <c r="BI263" s="190">
        <f>IF(N263="nulová",J263,0)</f>
        <v>0</v>
      </c>
      <c r="BJ263" s="17" t="s">
        <v>84</v>
      </c>
      <c r="BK263" s="190">
        <f>ROUND(I263*H263,2)</f>
        <v>1829</v>
      </c>
      <c r="BL263" s="17" t="s">
        <v>241</v>
      </c>
      <c r="BM263" s="189" t="s">
        <v>1385</v>
      </c>
    </row>
    <row r="264" spans="1:65" s="1" customFormat="1" ht="11.25" x14ac:dyDescent="0.2">
      <c r="A264" s="34"/>
      <c r="B264" s="35"/>
      <c r="C264" s="36"/>
      <c r="D264" s="191" t="s">
        <v>160</v>
      </c>
      <c r="E264" s="36"/>
      <c r="F264" s="192" t="s">
        <v>1386</v>
      </c>
      <c r="G264" s="36"/>
      <c r="H264" s="36"/>
      <c r="I264" s="193"/>
      <c r="J264" s="36"/>
      <c r="K264" s="36"/>
      <c r="L264" s="39"/>
      <c r="M264" s="194"/>
      <c r="N264" s="195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160</v>
      </c>
      <c r="AU264" s="17" t="s">
        <v>84</v>
      </c>
    </row>
    <row r="265" spans="1:65" s="1" customFormat="1" ht="11.25" x14ac:dyDescent="0.2">
      <c r="A265" s="34"/>
      <c r="B265" s="35"/>
      <c r="C265" s="36"/>
      <c r="D265" s="196" t="s">
        <v>162</v>
      </c>
      <c r="E265" s="36"/>
      <c r="F265" s="197" t="s">
        <v>1387</v>
      </c>
      <c r="G265" s="36"/>
      <c r="H265" s="36"/>
      <c r="I265" s="193"/>
      <c r="J265" s="36"/>
      <c r="K265" s="36"/>
      <c r="L265" s="39"/>
      <c r="M265" s="194"/>
      <c r="N265" s="195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162</v>
      </c>
      <c r="AU265" s="17" t="s">
        <v>84</v>
      </c>
    </row>
    <row r="266" spans="1:65" s="12" customFormat="1" ht="11.25" x14ac:dyDescent="0.2">
      <c r="B266" s="198"/>
      <c r="C266" s="199"/>
      <c r="D266" s="191" t="s">
        <v>164</v>
      </c>
      <c r="E266" s="200" t="s">
        <v>19</v>
      </c>
      <c r="F266" s="201" t="s">
        <v>1388</v>
      </c>
      <c r="G266" s="199"/>
      <c r="H266" s="202">
        <v>31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164</v>
      </c>
      <c r="AU266" s="208" t="s">
        <v>84</v>
      </c>
      <c r="AV266" s="12" t="s">
        <v>84</v>
      </c>
      <c r="AW266" s="12" t="s">
        <v>35</v>
      </c>
      <c r="AX266" s="12" t="s">
        <v>73</v>
      </c>
      <c r="AY266" s="208" t="s">
        <v>152</v>
      </c>
    </row>
    <row r="267" spans="1:65" s="13" customFormat="1" ht="11.25" x14ac:dyDescent="0.2">
      <c r="B267" s="219"/>
      <c r="C267" s="220"/>
      <c r="D267" s="191" t="s">
        <v>164</v>
      </c>
      <c r="E267" s="221" t="s">
        <v>19</v>
      </c>
      <c r="F267" s="222" t="s">
        <v>321</v>
      </c>
      <c r="G267" s="220"/>
      <c r="H267" s="223">
        <v>31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164</v>
      </c>
      <c r="AU267" s="229" t="s">
        <v>84</v>
      </c>
      <c r="AV267" s="13" t="s">
        <v>91</v>
      </c>
      <c r="AW267" s="13" t="s">
        <v>35</v>
      </c>
      <c r="AX267" s="13" t="s">
        <v>77</v>
      </c>
      <c r="AY267" s="229" t="s">
        <v>152</v>
      </c>
    </row>
    <row r="268" spans="1:65" s="1" customFormat="1" ht="16.5" customHeight="1" x14ac:dyDescent="0.2">
      <c r="A268" s="34"/>
      <c r="B268" s="35"/>
      <c r="C268" s="178" t="s">
        <v>290</v>
      </c>
      <c r="D268" s="178" t="s">
        <v>154</v>
      </c>
      <c r="E268" s="179" t="s">
        <v>1389</v>
      </c>
      <c r="F268" s="180" t="s">
        <v>1390</v>
      </c>
      <c r="G268" s="181" t="s">
        <v>742</v>
      </c>
      <c r="H268" s="182">
        <v>31</v>
      </c>
      <c r="I268" s="183">
        <v>118</v>
      </c>
      <c r="J268" s="184">
        <f>ROUND(I268*H268,2)</f>
        <v>3658</v>
      </c>
      <c r="K268" s="180" t="s">
        <v>158</v>
      </c>
      <c r="L268" s="39"/>
      <c r="M268" s="185" t="s">
        <v>19</v>
      </c>
      <c r="N268" s="186" t="s">
        <v>45</v>
      </c>
      <c r="O268" s="64"/>
      <c r="P268" s="187">
        <f>O268*H268</f>
        <v>0</v>
      </c>
      <c r="Q268" s="187">
        <v>1.0000000000000001E-5</v>
      </c>
      <c r="R268" s="187">
        <f>Q268*H268</f>
        <v>3.1E-4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241</v>
      </c>
      <c r="AT268" s="189" t="s">
        <v>154</v>
      </c>
      <c r="AU268" s="189" t="s">
        <v>84</v>
      </c>
      <c r="AY268" s="17" t="s">
        <v>152</v>
      </c>
      <c r="BE268" s="190">
        <f>IF(N268="základní",J268,0)</f>
        <v>0</v>
      </c>
      <c r="BF268" s="190">
        <f>IF(N268="snížená",J268,0)</f>
        <v>3658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84</v>
      </c>
      <c r="BK268" s="190">
        <f>ROUND(I268*H268,2)</f>
        <v>3658</v>
      </c>
      <c r="BL268" s="17" t="s">
        <v>241</v>
      </c>
      <c r="BM268" s="189" t="s">
        <v>1391</v>
      </c>
    </row>
    <row r="269" spans="1:65" s="1" customFormat="1" ht="11.25" x14ac:dyDescent="0.2">
      <c r="A269" s="34"/>
      <c r="B269" s="35"/>
      <c r="C269" s="36"/>
      <c r="D269" s="191" t="s">
        <v>160</v>
      </c>
      <c r="E269" s="36"/>
      <c r="F269" s="192" t="s">
        <v>1392</v>
      </c>
      <c r="G269" s="36"/>
      <c r="H269" s="36"/>
      <c r="I269" s="193"/>
      <c r="J269" s="36"/>
      <c r="K269" s="36"/>
      <c r="L269" s="39"/>
      <c r="M269" s="194"/>
      <c r="N269" s="195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160</v>
      </c>
      <c r="AU269" s="17" t="s">
        <v>84</v>
      </c>
    </row>
    <row r="270" spans="1:65" s="1" customFormat="1" ht="11.25" x14ac:dyDescent="0.2">
      <c r="A270" s="34"/>
      <c r="B270" s="35"/>
      <c r="C270" s="36"/>
      <c r="D270" s="196" t="s">
        <v>162</v>
      </c>
      <c r="E270" s="36"/>
      <c r="F270" s="197" t="s">
        <v>1393</v>
      </c>
      <c r="G270" s="36"/>
      <c r="H270" s="36"/>
      <c r="I270" s="193"/>
      <c r="J270" s="36"/>
      <c r="K270" s="36"/>
      <c r="L270" s="39"/>
      <c r="M270" s="194"/>
      <c r="N270" s="195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162</v>
      </c>
      <c r="AU270" s="17" t="s">
        <v>84</v>
      </c>
    </row>
    <row r="271" spans="1:65" s="12" customFormat="1" ht="11.25" x14ac:dyDescent="0.2">
      <c r="B271" s="198"/>
      <c r="C271" s="199"/>
      <c r="D271" s="191" t="s">
        <v>164</v>
      </c>
      <c r="E271" s="200" t="s">
        <v>19</v>
      </c>
      <c r="F271" s="201" t="s">
        <v>1388</v>
      </c>
      <c r="G271" s="199"/>
      <c r="H271" s="202">
        <v>31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164</v>
      </c>
      <c r="AU271" s="208" t="s">
        <v>84</v>
      </c>
      <c r="AV271" s="12" t="s">
        <v>84</v>
      </c>
      <c r="AW271" s="12" t="s">
        <v>35</v>
      </c>
      <c r="AX271" s="12" t="s">
        <v>73</v>
      </c>
      <c r="AY271" s="208" t="s">
        <v>152</v>
      </c>
    </row>
    <row r="272" spans="1:65" s="13" customFormat="1" ht="11.25" x14ac:dyDescent="0.2">
      <c r="B272" s="219"/>
      <c r="C272" s="220"/>
      <c r="D272" s="191" t="s">
        <v>164</v>
      </c>
      <c r="E272" s="221" t="s">
        <v>19</v>
      </c>
      <c r="F272" s="222" t="s">
        <v>321</v>
      </c>
      <c r="G272" s="220"/>
      <c r="H272" s="223">
        <v>31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164</v>
      </c>
      <c r="AU272" s="229" t="s">
        <v>84</v>
      </c>
      <c r="AV272" s="13" t="s">
        <v>91</v>
      </c>
      <c r="AW272" s="13" t="s">
        <v>35</v>
      </c>
      <c r="AX272" s="13" t="s">
        <v>77</v>
      </c>
      <c r="AY272" s="229" t="s">
        <v>152</v>
      </c>
    </row>
    <row r="273" spans="1:65" s="1" customFormat="1" ht="16.5" customHeight="1" x14ac:dyDescent="0.2">
      <c r="A273" s="34"/>
      <c r="B273" s="35"/>
      <c r="C273" s="178" t="s">
        <v>296</v>
      </c>
      <c r="D273" s="178" t="s">
        <v>154</v>
      </c>
      <c r="E273" s="179" t="s">
        <v>1394</v>
      </c>
      <c r="F273" s="180" t="s">
        <v>1395</v>
      </c>
      <c r="G273" s="181" t="s">
        <v>206</v>
      </c>
      <c r="H273" s="182">
        <v>8.9999999999999993E-3</v>
      </c>
      <c r="I273" s="183">
        <v>354000</v>
      </c>
      <c r="J273" s="184">
        <f>ROUND(I273*H273,2)</f>
        <v>3186</v>
      </c>
      <c r="K273" s="180" t="s">
        <v>158</v>
      </c>
      <c r="L273" s="39"/>
      <c r="M273" s="185" t="s">
        <v>19</v>
      </c>
      <c r="N273" s="186" t="s">
        <v>45</v>
      </c>
      <c r="O273" s="64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241</v>
      </c>
      <c r="AT273" s="189" t="s">
        <v>154</v>
      </c>
      <c r="AU273" s="189" t="s">
        <v>84</v>
      </c>
      <c r="AY273" s="17" t="s">
        <v>152</v>
      </c>
      <c r="BE273" s="190">
        <f>IF(N273="základní",J273,0)</f>
        <v>0</v>
      </c>
      <c r="BF273" s="190">
        <f>IF(N273="snížená",J273,0)</f>
        <v>3186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7" t="s">
        <v>84</v>
      </c>
      <c r="BK273" s="190">
        <f>ROUND(I273*H273,2)</f>
        <v>3186</v>
      </c>
      <c r="BL273" s="17" t="s">
        <v>241</v>
      </c>
      <c r="BM273" s="189" t="s">
        <v>1396</v>
      </c>
    </row>
    <row r="274" spans="1:65" s="1" customFormat="1" ht="11.25" x14ac:dyDescent="0.2">
      <c r="A274" s="34"/>
      <c r="B274" s="35"/>
      <c r="C274" s="36"/>
      <c r="D274" s="191" t="s">
        <v>160</v>
      </c>
      <c r="E274" s="36"/>
      <c r="F274" s="192" t="s">
        <v>1397</v>
      </c>
      <c r="G274" s="36"/>
      <c r="H274" s="36"/>
      <c r="I274" s="193"/>
      <c r="J274" s="36"/>
      <c r="K274" s="36"/>
      <c r="L274" s="39"/>
      <c r="M274" s="194"/>
      <c r="N274" s="195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160</v>
      </c>
      <c r="AU274" s="17" t="s">
        <v>84</v>
      </c>
    </row>
    <row r="275" spans="1:65" s="1" customFormat="1" ht="11.25" x14ac:dyDescent="0.2">
      <c r="A275" s="34"/>
      <c r="B275" s="35"/>
      <c r="C275" s="36"/>
      <c r="D275" s="196" t="s">
        <v>162</v>
      </c>
      <c r="E275" s="36"/>
      <c r="F275" s="197" t="s">
        <v>1398</v>
      </c>
      <c r="G275" s="36"/>
      <c r="H275" s="36"/>
      <c r="I275" s="193"/>
      <c r="J275" s="36"/>
      <c r="K275" s="36"/>
      <c r="L275" s="39"/>
      <c r="M275" s="194"/>
      <c r="N275" s="195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162</v>
      </c>
      <c r="AU275" s="17" t="s">
        <v>84</v>
      </c>
    </row>
    <row r="276" spans="1:65" s="1" customFormat="1" ht="16.5" customHeight="1" x14ac:dyDescent="0.2">
      <c r="A276" s="34"/>
      <c r="B276" s="35"/>
      <c r="C276" s="178" t="s">
        <v>302</v>
      </c>
      <c r="D276" s="178" t="s">
        <v>154</v>
      </c>
      <c r="E276" s="179" t="s">
        <v>1399</v>
      </c>
      <c r="F276" s="180" t="s">
        <v>1400</v>
      </c>
      <c r="G276" s="181" t="s">
        <v>206</v>
      </c>
      <c r="H276" s="182">
        <v>0.16549</v>
      </c>
      <c r="I276" s="183">
        <v>23600</v>
      </c>
      <c r="J276" s="184">
        <f>ROUND(I276*H276,2)</f>
        <v>3905.56</v>
      </c>
      <c r="K276" s="180" t="s">
        <v>158</v>
      </c>
      <c r="L276" s="39"/>
      <c r="M276" s="185" t="s">
        <v>19</v>
      </c>
      <c r="N276" s="186" t="s">
        <v>45</v>
      </c>
      <c r="O276" s="64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241</v>
      </c>
      <c r="AT276" s="189" t="s">
        <v>154</v>
      </c>
      <c r="AU276" s="189" t="s">
        <v>84</v>
      </c>
      <c r="AY276" s="17" t="s">
        <v>152</v>
      </c>
      <c r="BE276" s="190">
        <f>IF(N276="základní",J276,0)</f>
        <v>0</v>
      </c>
      <c r="BF276" s="190">
        <f>IF(N276="snížená",J276,0)</f>
        <v>3905.56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17" t="s">
        <v>84</v>
      </c>
      <c r="BK276" s="190">
        <f>ROUND(I276*H276,2)</f>
        <v>3905.56</v>
      </c>
      <c r="BL276" s="17" t="s">
        <v>241</v>
      </c>
      <c r="BM276" s="189" t="s">
        <v>1401</v>
      </c>
    </row>
    <row r="277" spans="1:65" s="1" customFormat="1" ht="19.5" x14ac:dyDescent="0.2">
      <c r="A277" s="34"/>
      <c r="B277" s="35"/>
      <c r="C277" s="36"/>
      <c r="D277" s="191" t="s">
        <v>160</v>
      </c>
      <c r="E277" s="36"/>
      <c r="F277" s="192" t="s">
        <v>1402</v>
      </c>
      <c r="G277" s="36"/>
      <c r="H277" s="36"/>
      <c r="I277" s="193"/>
      <c r="J277" s="36"/>
      <c r="K277" s="36"/>
      <c r="L277" s="39"/>
      <c r="M277" s="194"/>
      <c r="N277" s="195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160</v>
      </c>
      <c r="AU277" s="17" t="s">
        <v>84</v>
      </c>
    </row>
    <row r="278" spans="1:65" s="1" customFormat="1" ht="11.25" x14ac:dyDescent="0.2">
      <c r="A278" s="34"/>
      <c r="B278" s="35"/>
      <c r="C278" s="36"/>
      <c r="D278" s="196" t="s">
        <v>162</v>
      </c>
      <c r="E278" s="36"/>
      <c r="F278" s="197" t="s">
        <v>1403</v>
      </c>
      <c r="G278" s="36"/>
      <c r="H278" s="36"/>
      <c r="I278" s="193"/>
      <c r="J278" s="36"/>
      <c r="K278" s="36"/>
      <c r="L278" s="39"/>
      <c r="M278" s="194"/>
      <c r="N278" s="195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162</v>
      </c>
      <c r="AU278" s="17" t="s">
        <v>84</v>
      </c>
    </row>
    <row r="279" spans="1:65" s="1" customFormat="1" ht="16.5" customHeight="1" x14ac:dyDescent="0.2">
      <c r="A279" s="34"/>
      <c r="B279" s="35"/>
      <c r="C279" s="178" t="s">
        <v>308</v>
      </c>
      <c r="D279" s="178" t="s">
        <v>154</v>
      </c>
      <c r="E279" s="179" t="s">
        <v>1404</v>
      </c>
      <c r="F279" s="180" t="s">
        <v>1405</v>
      </c>
      <c r="G279" s="181" t="s">
        <v>206</v>
      </c>
      <c r="H279" s="182">
        <v>0.16549</v>
      </c>
      <c r="I279" s="183">
        <v>23600</v>
      </c>
      <c r="J279" s="184">
        <f>ROUND(I279*H279,2)</f>
        <v>3905.56</v>
      </c>
      <c r="K279" s="180" t="s">
        <v>158</v>
      </c>
      <c r="L279" s="39"/>
      <c r="M279" s="185" t="s">
        <v>19</v>
      </c>
      <c r="N279" s="186" t="s">
        <v>45</v>
      </c>
      <c r="O279" s="64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9" t="s">
        <v>241</v>
      </c>
      <c r="AT279" s="189" t="s">
        <v>154</v>
      </c>
      <c r="AU279" s="189" t="s">
        <v>84</v>
      </c>
      <c r="AY279" s="17" t="s">
        <v>152</v>
      </c>
      <c r="BE279" s="190">
        <f>IF(N279="základní",J279,0)</f>
        <v>0</v>
      </c>
      <c r="BF279" s="190">
        <f>IF(N279="snížená",J279,0)</f>
        <v>3905.56</v>
      </c>
      <c r="BG279" s="190">
        <f>IF(N279="zákl. přenesená",J279,0)</f>
        <v>0</v>
      </c>
      <c r="BH279" s="190">
        <f>IF(N279="sníž. přenesená",J279,0)</f>
        <v>0</v>
      </c>
      <c r="BI279" s="190">
        <f>IF(N279="nulová",J279,0)</f>
        <v>0</v>
      </c>
      <c r="BJ279" s="17" t="s">
        <v>84</v>
      </c>
      <c r="BK279" s="190">
        <f>ROUND(I279*H279,2)</f>
        <v>3905.56</v>
      </c>
      <c r="BL279" s="17" t="s">
        <v>241</v>
      </c>
      <c r="BM279" s="189" t="s">
        <v>1406</v>
      </c>
    </row>
    <row r="280" spans="1:65" s="1" customFormat="1" ht="19.5" x14ac:dyDescent="0.2">
      <c r="A280" s="34"/>
      <c r="B280" s="35"/>
      <c r="C280" s="36"/>
      <c r="D280" s="191" t="s">
        <v>160</v>
      </c>
      <c r="E280" s="36"/>
      <c r="F280" s="192" t="s">
        <v>1407</v>
      </c>
      <c r="G280" s="36"/>
      <c r="H280" s="36"/>
      <c r="I280" s="193"/>
      <c r="J280" s="36"/>
      <c r="K280" s="36"/>
      <c r="L280" s="39"/>
      <c r="M280" s="194"/>
      <c r="N280" s="195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160</v>
      </c>
      <c r="AU280" s="17" t="s">
        <v>84</v>
      </c>
    </row>
    <row r="281" spans="1:65" s="1" customFormat="1" ht="11.25" x14ac:dyDescent="0.2">
      <c r="A281" s="34"/>
      <c r="B281" s="35"/>
      <c r="C281" s="36"/>
      <c r="D281" s="196" t="s">
        <v>162</v>
      </c>
      <c r="E281" s="36"/>
      <c r="F281" s="197" t="s">
        <v>1408</v>
      </c>
      <c r="G281" s="36"/>
      <c r="H281" s="36"/>
      <c r="I281" s="193"/>
      <c r="J281" s="36"/>
      <c r="K281" s="36"/>
      <c r="L281" s="39"/>
      <c r="M281" s="194"/>
      <c r="N281" s="195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162</v>
      </c>
      <c r="AU281" s="17" t="s">
        <v>84</v>
      </c>
    </row>
    <row r="282" spans="1:65" s="11" customFormat="1" ht="25.9" customHeight="1" x14ac:dyDescent="0.2">
      <c r="B282" s="162"/>
      <c r="C282" s="163"/>
      <c r="D282" s="164" t="s">
        <v>72</v>
      </c>
      <c r="E282" s="165" t="s">
        <v>1409</v>
      </c>
      <c r="F282" s="165" t="s">
        <v>1410</v>
      </c>
      <c r="G282" s="163"/>
      <c r="H282" s="163"/>
      <c r="I282" s="166"/>
      <c r="J282" s="167">
        <f>BK282</f>
        <v>6726</v>
      </c>
      <c r="K282" s="163"/>
      <c r="L282" s="168"/>
      <c r="M282" s="169"/>
      <c r="N282" s="170"/>
      <c r="O282" s="170"/>
      <c r="P282" s="171">
        <f>SUM(P283:P287)</f>
        <v>0</v>
      </c>
      <c r="Q282" s="170"/>
      <c r="R282" s="171">
        <f>SUM(R283:R287)</f>
        <v>0</v>
      </c>
      <c r="S282" s="170"/>
      <c r="T282" s="172">
        <f>SUM(T283:T287)</f>
        <v>0</v>
      </c>
      <c r="AR282" s="173" t="s">
        <v>91</v>
      </c>
      <c r="AT282" s="174" t="s">
        <v>72</v>
      </c>
      <c r="AU282" s="174" t="s">
        <v>73</v>
      </c>
      <c r="AY282" s="173" t="s">
        <v>152</v>
      </c>
      <c r="BK282" s="175">
        <f>SUM(BK283:BK287)</f>
        <v>6726</v>
      </c>
    </row>
    <row r="283" spans="1:65" s="1" customFormat="1" ht="16.5" customHeight="1" x14ac:dyDescent="0.2">
      <c r="A283" s="34"/>
      <c r="B283" s="35"/>
      <c r="C283" s="178" t="s">
        <v>314</v>
      </c>
      <c r="D283" s="178" t="s">
        <v>154</v>
      </c>
      <c r="E283" s="179" t="s">
        <v>1411</v>
      </c>
      <c r="F283" s="180" t="s">
        <v>1412</v>
      </c>
      <c r="G283" s="181" t="s">
        <v>965</v>
      </c>
      <c r="H283" s="182">
        <v>19</v>
      </c>
      <c r="I283" s="183">
        <v>354</v>
      </c>
      <c r="J283" s="184">
        <f>ROUND(I283*H283,2)</f>
        <v>6726</v>
      </c>
      <c r="K283" s="180" t="s">
        <v>158</v>
      </c>
      <c r="L283" s="39"/>
      <c r="M283" s="185" t="s">
        <v>19</v>
      </c>
      <c r="N283" s="186" t="s">
        <v>45</v>
      </c>
      <c r="O283" s="64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1413</v>
      </c>
      <c r="AT283" s="189" t="s">
        <v>154</v>
      </c>
      <c r="AU283" s="189" t="s">
        <v>77</v>
      </c>
      <c r="AY283" s="17" t="s">
        <v>152</v>
      </c>
      <c r="BE283" s="190">
        <f>IF(N283="základní",J283,0)</f>
        <v>0</v>
      </c>
      <c r="BF283" s="190">
        <f>IF(N283="snížená",J283,0)</f>
        <v>6726</v>
      </c>
      <c r="BG283" s="190">
        <f>IF(N283="zákl. přenesená",J283,0)</f>
        <v>0</v>
      </c>
      <c r="BH283" s="190">
        <f>IF(N283="sníž. přenesená",J283,0)</f>
        <v>0</v>
      </c>
      <c r="BI283" s="190">
        <f>IF(N283="nulová",J283,0)</f>
        <v>0</v>
      </c>
      <c r="BJ283" s="17" t="s">
        <v>84</v>
      </c>
      <c r="BK283" s="190">
        <f>ROUND(I283*H283,2)</f>
        <v>6726</v>
      </c>
      <c r="BL283" s="17" t="s">
        <v>1413</v>
      </c>
      <c r="BM283" s="189" t="s">
        <v>1414</v>
      </c>
    </row>
    <row r="284" spans="1:65" s="1" customFormat="1" ht="19.5" x14ac:dyDescent="0.2">
      <c r="A284" s="34"/>
      <c r="B284" s="35"/>
      <c r="C284" s="36"/>
      <c r="D284" s="191" t="s">
        <v>160</v>
      </c>
      <c r="E284" s="36"/>
      <c r="F284" s="192" t="s">
        <v>1415</v>
      </c>
      <c r="G284" s="36"/>
      <c r="H284" s="36"/>
      <c r="I284" s="193"/>
      <c r="J284" s="36"/>
      <c r="K284" s="36"/>
      <c r="L284" s="39"/>
      <c r="M284" s="194"/>
      <c r="N284" s="195"/>
      <c r="O284" s="64"/>
      <c r="P284" s="64"/>
      <c r="Q284" s="64"/>
      <c r="R284" s="64"/>
      <c r="S284" s="64"/>
      <c r="T284" s="6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160</v>
      </c>
      <c r="AU284" s="17" t="s">
        <v>77</v>
      </c>
    </row>
    <row r="285" spans="1:65" s="1" customFormat="1" ht="11.25" x14ac:dyDescent="0.2">
      <c r="A285" s="34"/>
      <c r="B285" s="35"/>
      <c r="C285" s="36"/>
      <c r="D285" s="196" t="s">
        <v>162</v>
      </c>
      <c r="E285" s="36"/>
      <c r="F285" s="197" t="s">
        <v>1416</v>
      </c>
      <c r="G285" s="36"/>
      <c r="H285" s="36"/>
      <c r="I285" s="193"/>
      <c r="J285" s="36"/>
      <c r="K285" s="36"/>
      <c r="L285" s="39"/>
      <c r="M285" s="194"/>
      <c r="N285" s="195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162</v>
      </c>
      <c r="AU285" s="17" t="s">
        <v>77</v>
      </c>
    </row>
    <row r="286" spans="1:65" s="12" customFormat="1" ht="11.25" x14ac:dyDescent="0.2">
      <c r="B286" s="198"/>
      <c r="C286" s="199"/>
      <c r="D286" s="191" t="s">
        <v>164</v>
      </c>
      <c r="E286" s="200" t="s">
        <v>19</v>
      </c>
      <c r="F286" s="201" t="s">
        <v>1294</v>
      </c>
      <c r="G286" s="199"/>
      <c r="H286" s="202">
        <v>19</v>
      </c>
      <c r="I286" s="203"/>
      <c r="J286" s="199"/>
      <c r="K286" s="199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164</v>
      </c>
      <c r="AU286" s="208" t="s">
        <v>77</v>
      </c>
      <c r="AV286" s="12" t="s">
        <v>84</v>
      </c>
      <c r="AW286" s="12" t="s">
        <v>35</v>
      </c>
      <c r="AX286" s="12" t="s">
        <v>73</v>
      </c>
      <c r="AY286" s="208" t="s">
        <v>152</v>
      </c>
    </row>
    <row r="287" spans="1:65" s="13" customFormat="1" ht="11.25" x14ac:dyDescent="0.2">
      <c r="B287" s="219"/>
      <c r="C287" s="220"/>
      <c r="D287" s="191" t="s">
        <v>164</v>
      </c>
      <c r="E287" s="221" t="s">
        <v>19</v>
      </c>
      <c r="F287" s="222" t="s">
        <v>321</v>
      </c>
      <c r="G287" s="220"/>
      <c r="H287" s="223">
        <v>19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164</v>
      </c>
      <c r="AU287" s="229" t="s">
        <v>77</v>
      </c>
      <c r="AV287" s="13" t="s">
        <v>91</v>
      </c>
      <c r="AW287" s="13" t="s">
        <v>35</v>
      </c>
      <c r="AX287" s="13" t="s">
        <v>77</v>
      </c>
      <c r="AY287" s="229" t="s">
        <v>152</v>
      </c>
    </row>
    <row r="288" spans="1:65" s="11" customFormat="1" ht="25.9" customHeight="1" x14ac:dyDescent="0.2">
      <c r="B288" s="162"/>
      <c r="C288" s="163"/>
      <c r="D288" s="164" t="s">
        <v>72</v>
      </c>
      <c r="E288" s="165" t="s">
        <v>335</v>
      </c>
      <c r="F288" s="165" t="s">
        <v>336</v>
      </c>
      <c r="G288" s="163"/>
      <c r="H288" s="163"/>
      <c r="I288" s="166"/>
      <c r="J288" s="167">
        <f>BK288</f>
        <v>2360</v>
      </c>
      <c r="K288" s="163"/>
      <c r="L288" s="168"/>
      <c r="M288" s="169"/>
      <c r="N288" s="170"/>
      <c r="O288" s="170"/>
      <c r="P288" s="171">
        <f>P289+P293</f>
        <v>0</v>
      </c>
      <c r="Q288" s="170"/>
      <c r="R288" s="171">
        <f>R289+R293</f>
        <v>0</v>
      </c>
      <c r="S288" s="170"/>
      <c r="T288" s="172">
        <f>T289+T293</f>
        <v>0</v>
      </c>
      <c r="AR288" s="173" t="s">
        <v>94</v>
      </c>
      <c r="AT288" s="174" t="s">
        <v>72</v>
      </c>
      <c r="AU288" s="174" t="s">
        <v>73</v>
      </c>
      <c r="AY288" s="173" t="s">
        <v>152</v>
      </c>
      <c r="BK288" s="175">
        <f>BK289+BK293</f>
        <v>2360</v>
      </c>
    </row>
    <row r="289" spans="1:65" s="11" customFormat="1" ht="22.9" customHeight="1" x14ac:dyDescent="0.2">
      <c r="B289" s="162"/>
      <c r="C289" s="163"/>
      <c r="D289" s="164" t="s">
        <v>72</v>
      </c>
      <c r="E289" s="176" t="s">
        <v>337</v>
      </c>
      <c r="F289" s="176" t="s">
        <v>338</v>
      </c>
      <c r="G289" s="163"/>
      <c r="H289" s="163"/>
      <c r="I289" s="166"/>
      <c r="J289" s="177">
        <f>BK289</f>
        <v>1180</v>
      </c>
      <c r="K289" s="163"/>
      <c r="L289" s="168"/>
      <c r="M289" s="169"/>
      <c r="N289" s="170"/>
      <c r="O289" s="170"/>
      <c r="P289" s="171">
        <f>SUM(P290:P292)</f>
        <v>0</v>
      </c>
      <c r="Q289" s="170"/>
      <c r="R289" s="171">
        <f>SUM(R290:R292)</f>
        <v>0</v>
      </c>
      <c r="S289" s="170"/>
      <c r="T289" s="172">
        <f>SUM(T290:T292)</f>
        <v>0</v>
      </c>
      <c r="AR289" s="173" t="s">
        <v>94</v>
      </c>
      <c r="AT289" s="174" t="s">
        <v>72</v>
      </c>
      <c r="AU289" s="174" t="s">
        <v>77</v>
      </c>
      <c r="AY289" s="173" t="s">
        <v>152</v>
      </c>
      <c r="BK289" s="175">
        <f>SUM(BK290:BK292)</f>
        <v>1180</v>
      </c>
    </row>
    <row r="290" spans="1:65" s="1" customFormat="1" ht="16.5" customHeight="1" x14ac:dyDescent="0.2">
      <c r="A290" s="34"/>
      <c r="B290" s="35"/>
      <c r="C290" s="178" t="s">
        <v>322</v>
      </c>
      <c r="D290" s="178" t="s">
        <v>154</v>
      </c>
      <c r="E290" s="179" t="s">
        <v>340</v>
      </c>
      <c r="F290" s="180" t="s">
        <v>341</v>
      </c>
      <c r="G290" s="181" t="s">
        <v>342</v>
      </c>
      <c r="H290" s="182">
        <v>1</v>
      </c>
      <c r="I290" s="183">
        <v>1180</v>
      </c>
      <c r="J290" s="184">
        <f>ROUND(I290*H290,2)</f>
        <v>1180</v>
      </c>
      <c r="K290" s="180" t="s">
        <v>158</v>
      </c>
      <c r="L290" s="39"/>
      <c r="M290" s="185" t="s">
        <v>19</v>
      </c>
      <c r="N290" s="186" t="s">
        <v>45</v>
      </c>
      <c r="O290" s="64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343</v>
      </c>
      <c r="AT290" s="189" t="s">
        <v>154</v>
      </c>
      <c r="AU290" s="189" t="s">
        <v>84</v>
      </c>
      <c r="AY290" s="17" t="s">
        <v>152</v>
      </c>
      <c r="BE290" s="190">
        <f>IF(N290="základní",J290,0)</f>
        <v>0</v>
      </c>
      <c r="BF290" s="190">
        <f>IF(N290="snížená",J290,0)</f>
        <v>1180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17" t="s">
        <v>84</v>
      </c>
      <c r="BK290" s="190">
        <f>ROUND(I290*H290,2)</f>
        <v>1180</v>
      </c>
      <c r="BL290" s="17" t="s">
        <v>343</v>
      </c>
      <c r="BM290" s="189" t="s">
        <v>1417</v>
      </c>
    </row>
    <row r="291" spans="1:65" s="1" customFormat="1" ht="11.25" x14ac:dyDescent="0.2">
      <c r="A291" s="34"/>
      <c r="B291" s="35"/>
      <c r="C291" s="36"/>
      <c r="D291" s="191" t="s">
        <v>160</v>
      </c>
      <c r="E291" s="36"/>
      <c r="F291" s="192" t="s">
        <v>341</v>
      </c>
      <c r="G291" s="36"/>
      <c r="H291" s="36"/>
      <c r="I291" s="193"/>
      <c r="J291" s="36"/>
      <c r="K291" s="36"/>
      <c r="L291" s="39"/>
      <c r="M291" s="194"/>
      <c r="N291" s="195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160</v>
      </c>
      <c r="AU291" s="17" t="s">
        <v>84</v>
      </c>
    </row>
    <row r="292" spans="1:65" s="1" customFormat="1" ht="11.25" x14ac:dyDescent="0.2">
      <c r="A292" s="34"/>
      <c r="B292" s="35"/>
      <c r="C292" s="36"/>
      <c r="D292" s="196" t="s">
        <v>162</v>
      </c>
      <c r="E292" s="36"/>
      <c r="F292" s="197" t="s">
        <v>345</v>
      </c>
      <c r="G292" s="36"/>
      <c r="H292" s="36"/>
      <c r="I292" s="193"/>
      <c r="J292" s="36"/>
      <c r="K292" s="36"/>
      <c r="L292" s="39"/>
      <c r="M292" s="194"/>
      <c r="N292" s="195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162</v>
      </c>
      <c r="AU292" s="17" t="s">
        <v>84</v>
      </c>
    </row>
    <row r="293" spans="1:65" s="11" customFormat="1" ht="22.9" customHeight="1" x14ac:dyDescent="0.2">
      <c r="B293" s="162"/>
      <c r="C293" s="163"/>
      <c r="D293" s="164" t="s">
        <v>72</v>
      </c>
      <c r="E293" s="176" t="s">
        <v>346</v>
      </c>
      <c r="F293" s="176" t="s">
        <v>347</v>
      </c>
      <c r="G293" s="163"/>
      <c r="H293" s="163"/>
      <c r="I293" s="166"/>
      <c r="J293" s="177">
        <f>BK293</f>
        <v>1180</v>
      </c>
      <c r="K293" s="163"/>
      <c r="L293" s="168"/>
      <c r="M293" s="169"/>
      <c r="N293" s="170"/>
      <c r="O293" s="170"/>
      <c r="P293" s="171">
        <f>SUM(P294:P296)</f>
        <v>0</v>
      </c>
      <c r="Q293" s="170"/>
      <c r="R293" s="171">
        <f>SUM(R294:R296)</f>
        <v>0</v>
      </c>
      <c r="S293" s="170"/>
      <c r="T293" s="172">
        <f>SUM(T294:T296)</f>
        <v>0</v>
      </c>
      <c r="AR293" s="173" t="s">
        <v>94</v>
      </c>
      <c r="AT293" s="174" t="s">
        <v>72</v>
      </c>
      <c r="AU293" s="174" t="s">
        <v>77</v>
      </c>
      <c r="AY293" s="173" t="s">
        <v>152</v>
      </c>
      <c r="BK293" s="175">
        <f>SUM(BK294:BK296)</f>
        <v>1180</v>
      </c>
    </row>
    <row r="294" spans="1:65" s="1" customFormat="1" ht="16.5" customHeight="1" x14ac:dyDescent="0.2">
      <c r="A294" s="34"/>
      <c r="B294" s="35"/>
      <c r="C294" s="178" t="s">
        <v>330</v>
      </c>
      <c r="D294" s="178" t="s">
        <v>154</v>
      </c>
      <c r="E294" s="179" t="s">
        <v>349</v>
      </c>
      <c r="F294" s="180" t="s">
        <v>350</v>
      </c>
      <c r="G294" s="181" t="s">
        <v>342</v>
      </c>
      <c r="H294" s="182">
        <v>1</v>
      </c>
      <c r="I294" s="183">
        <v>1180</v>
      </c>
      <c r="J294" s="184">
        <f>ROUND(I294*H294,2)</f>
        <v>1180</v>
      </c>
      <c r="K294" s="180" t="s">
        <v>158</v>
      </c>
      <c r="L294" s="39"/>
      <c r="M294" s="185" t="s">
        <v>19</v>
      </c>
      <c r="N294" s="186" t="s">
        <v>45</v>
      </c>
      <c r="O294" s="64"/>
      <c r="P294" s="187">
        <f>O294*H294</f>
        <v>0</v>
      </c>
      <c r="Q294" s="187">
        <v>0</v>
      </c>
      <c r="R294" s="187">
        <f>Q294*H294</f>
        <v>0</v>
      </c>
      <c r="S294" s="187">
        <v>0</v>
      </c>
      <c r="T294" s="18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9" t="s">
        <v>343</v>
      </c>
      <c r="AT294" s="189" t="s">
        <v>154</v>
      </c>
      <c r="AU294" s="189" t="s">
        <v>84</v>
      </c>
      <c r="AY294" s="17" t="s">
        <v>152</v>
      </c>
      <c r="BE294" s="190">
        <f>IF(N294="základní",J294,0)</f>
        <v>0</v>
      </c>
      <c r="BF294" s="190">
        <f>IF(N294="snížená",J294,0)</f>
        <v>1180</v>
      </c>
      <c r="BG294" s="190">
        <f>IF(N294="zákl. přenesená",J294,0)</f>
        <v>0</v>
      </c>
      <c r="BH294" s="190">
        <f>IF(N294="sníž. přenesená",J294,0)</f>
        <v>0</v>
      </c>
      <c r="BI294" s="190">
        <f>IF(N294="nulová",J294,0)</f>
        <v>0</v>
      </c>
      <c r="BJ294" s="17" t="s">
        <v>84</v>
      </c>
      <c r="BK294" s="190">
        <f>ROUND(I294*H294,2)</f>
        <v>1180</v>
      </c>
      <c r="BL294" s="17" t="s">
        <v>343</v>
      </c>
      <c r="BM294" s="189" t="s">
        <v>1418</v>
      </c>
    </row>
    <row r="295" spans="1:65" s="1" customFormat="1" ht="11.25" x14ac:dyDescent="0.2">
      <c r="A295" s="34"/>
      <c r="B295" s="35"/>
      <c r="C295" s="36"/>
      <c r="D295" s="191" t="s">
        <v>160</v>
      </c>
      <c r="E295" s="36"/>
      <c r="F295" s="192" t="s">
        <v>350</v>
      </c>
      <c r="G295" s="36"/>
      <c r="H295" s="36"/>
      <c r="I295" s="193"/>
      <c r="J295" s="36"/>
      <c r="K295" s="36"/>
      <c r="L295" s="39"/>
      <c r="M295" s="194"/>
      <c r="N295" s="195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160</v>
      </c>
      <c r="AU295" s="17" t="s">
        <v>84</v>
      </c>
    </row>
    <row r="296" spans="1:65" s="1" customFormat="1" ht="11.25" x14ac:dyDescent="0.2">
      <c r="A296" s="34"/>
      <c r="B296" s="35"/>
      <c r="C296" s="36"/>
      <c r="D296" s="196" t="s">
        <v>162</v>
      </c>
      <c r="E296" s="36"/>
      <c r="F296" s="197" t="s">
        <v>352</v>
      </c>
      <c r="G296" s="36"/>
      <c r="H296" s="36"/>
      <c r="I296" s="193"/>
      <c r="J296" s="36"/>
      <c r="K296" s="36"/>
      <c r="L296" s="39"/>
      <c r="M296" s="230"/>
      <c r="N296" s="231"/>
      <c r="O296" s="232"/>
      <c r="P296" s="232"/>
      <c r="Q296" s="232"/>
      <c r="R296" s="232"/>
      <c r="S296" s="232"/>
      <c r="T296" s="233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162</v>
      </c>
      <c r="AU296" s="17" t="s">
        <v>84</v>
      </c>
    </row>
    <row r="297" spans="1:65" s="1" customFormat="1" ht="6.95" customHeight="1" x14ac:dyDescent="0.2">
      <c r="A297" s="34"/>
      <c r="B297" s="47"/>
      <c r="C297" s="48"/>
      <c r="D297" s="48"/>
      <c r="E297" s="48"/>
      <c r="F297" s="48"/>
      <c r="G297" s="48"/>
      <c r="H297" s="48"/>
      <c r="I297" s="48"/>
      <c r="J297" s="48"/>
      <c r="K297" s="48"/>
      <c r="L297" s="39"/>
      <c r="M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</sheetData>
  <sheetProtection password="CC35" sheet="1" objects="1" scenarios="1" formatColumns="0" formatRows="0" autoFilter="0"/>
  <autoFilter ref="C84:K29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6" r:id="rId3"/>
    <hyperlink ref="F99" r:id="rId4"/>
    <hyperlink ref="F102" r:id="rId5"/>
    <hyperlink ref="F107" r:id="rId6"/>
    <hyperlink ref="F112" r:id="rId7"/>
    <hyperlink ref="F117" r:id="rId8"/>
    <hyperlink ref="F122" r:id="rId9"/>
    <hyperlink ref="F127" r:id="rId10"/>
    <hyperlink ref="F134" r:id="rId11"/>
    <hyperlink ref="F141" r:id="rId12"/>
    <hyperlink ref="F147" r:id="rId13"/>
    <hyperlink ref="F154" r:id="rId14"/>
    <hyperlink ref="F160" r:id="rId15"/>
    <hyperlink ref="F163" r:id="rId16"/>
    <hyperlink ref="F166" r:id="rId17"/>
    <hyperlink ref="F169" r:id="rId18"/>
    <hyperlink ref="F172" r:id="rId19"/>
    <hyperlink ref="F175" r:id="rId20"/>
    <hyperlink ref="F178" r:id="rId21"/>
    <hyperlink ref="F186" r:id="rId22"/>
    <hyperlink ref="F193" r:id="rId23"/>
    <hyperlink ref="F200" r:id="rId24"/>
    <hyperlink ref="F206" r:id="rId25"/>
    <hyperlink ref="F213" r:id="rId26"/>
    <hyperlink ref="F219" r:id="rId27"/>
    <hyperlink ref="F222" r:id="rId28"/>
    <hyperlink ref="F227" r:id="rId29"/>
    <hyperlink ref="F232" r:id="rId30"/>
    <hyperlink ref="F237" r:id="rId31"/>
    <hyperlink ref="F242" r:id="rId32"/>
    <hyperlink ref="F247" r:id="rId33"/>
    <hyperlink ref="F250" r:id="rId34"/>
    <hyperlink ref="F255" r:id="rId35"/>
    <hyperlink ref="F260" r:id="rId36"/>
    <hyperlink ref="F265" r:id="rId37"/>
    <hyperlink ref="F270" r:id="rId38"/>
    <hyperlink ref="F275" r:id="rId39"/>
    <hyperlink ref="F278" r:id="rId40"/>
    <hyperlink ref="F281" r:id="rId41"/>
    <hyperlink ref="F285" r:id="rId42"/>
    <hyperlink ref="F292" r:id="rId43"/>
    <hyperlink ref="F296" r:id="rId4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 x14ac:dyDescent="0.2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ht="37.5" customHeight="1" x14ac:dyDescent="0.2"/>
    <row r="2" spans="2:11" ht="7.5" customHeight="1" x14ac:dyDescent="0.2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5" customFormat="1" ht="45" customHeight="1" x14ac:dyDescent="0.2">
      <c r="B3" s="251"/>
      <c r="C3" s="383" t="s">
        <v>1419</v>
      </c>
      <c r="D3" s="383"/>
      <c r="E3" s="383"/>
      <c r="F3" s="383"/>
      <c r="G3" s="383"/>
      <c r="H3" s="383"/>
      <c r="I3" s="383"/>
      <c r="J3" s="383"/>
      <c r="K3" s="252"/>
    </row>
    <row r="4" spans="2:11" ht="25.5" customHeight="1" x14ac:dyDescent="0.3">
      <c r="B4" s="253"/>
      <c r="C4" s="388" t="s">
        <v>1420</v>
      </c>
      <c r="D4" s="388"/>
      <c r="E4" s="388"/>
      <c r="F4" s="388"/>
      <c r="G4" s="388"/>
      <c r="H4" s="388"/>
      <c r="I4" s="388"/>
      <c r="J4" s="388"/>
      <c r="K4" s="254"/>
    </row>
    <row r="5" spans="2:11" ht="5.25" customHeight="1" x14ac:dyDescent="0.2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ht="15" customHeight="1" x14ac:dyDescent="0.2">
      <c r="B6" s="253"/>
      <c r="C6" s="387" t="s">
        <v>1421</v>
      </c>
      <c r="D6" s="387"/>
      <c r="E6" s="387"/>
      <c r="F6" s="387"/>
      <c r="G6" s="387"/>
      <c r="H6" s="387"/>
      <c r="I6" s="387"/>
      <c r="J6" s="387"/>
      <c r="K6" s="254"/>
    </row>
    <row r="7" spans="2:11" ht="15" customHeight="1" x14ac:dyDescent="0.2">
      <c r="B7" s="257"/>
      <c r="C7" s="387" t="s">
        <v>1422</v>
      </c>
      <c r="D7" s="387"/>
      <c r="E7" s="387"/>
      <c r="F7" s="387"/>
      <c r="G7" s="387"/>
      <c r="H7" s="387"/>
      <c r="I7" s="387"/>
      <c r="J7" s="387"/>
      <c r="K7" s="254"/>
    </row>
    <row r="8" spans="2:11" ht="12.75" customHeight="1" x14ac:dyDescent="0.2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ht="15" customHeight="1" x14ac:dyDescent="0.2">
      <c r="B9" s="257"/>
      <c r="C9" s="387" t="s">
        <v>1423</v>
      </c>
      <c r="D9" s="387"/>
      <c r="E9" s="387"/>
      <c r="F9" s="387"/>
      <c r="G9" s="387"/>
      <c r="H9" s="387"/>
      <c r="I9" s="387"/>
      <c r="J9" s="387"/>
      <c r="K9" s="254"/>
    </row>
    <row r="10" spans="2:11" ht="15" customHeight="1" x14ac:dyDescent="0.2">
      <c r="B10" s="257"/>
      <c r="C10" s="256"/>
      <c r="D10" s="387" t="s">
        <v>1424</v>
      </c>
      <c r="E10" s="387"/>
      <c r="F10" s="387"/>
      <c r="G10" s="387"/>
      <c r="H10" s="387"/>
      <c r="I10" s="387"/>
      <c r="J10" s="387"/>
      <c r="K10" s="254"/>
    </row>
    <row r="11" spans="2:11" ht="15" customHeight="1" x14ac:dyDescent="0.2">
      <c r="B11" s="257"/>
      <c r="C11" s="258"/>
      <c r="D11" s="387" t="s">
        <v>1425</v>
      </c>
      <c r="E11" s="387"/>
      <c r="F11" s="387"/>
      <c r="G11" s="387"/>
      <c r="H11" s="387"/>
      <c r="I11" s="387"/>
      <c r="J11" s="387"/>
      <c r="K11" s="254"/>
    </row>
    <row r="12" spans="2:11" ht="15" customHeight="1" x14ac:dyDescent="0.2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ht="15" customHeight="1" x14ac:dyDescent="0.2">
      <c r="B13" s="257"/>
      <c r="C13" s="258"/>
      <c r="D13" s="259" t="s">
        <v>1426</v>
      </c>
      <c r="E13" s="256"/>
      <c r="F13" s="256"/>
      <c r="G13" s="256"/>
      <c r="H13" s="256"/>
      <c r="I13" s="256"/>
      <c r="J13" s="256"/>
      <c r="K13" s="254"/>
    </row>
    <row r="14" spans="2:11" ht="12.75" customHeight="1" x14ac:dyDescent="0.2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ht="15" customHeight="1" x14ac:dyDescent="0.2">
      <c r="B15" s="257"/>
      <c r="C15" s="258"/>
      <c r="D15" s="387" t="s">
        <v>1427</v>
      </c>
      <c r="E15" s="387"/>
      <c r="F15" s="387"/>
      <c r="G15" s="387"/>
      <c r="H15" s="387"/>
      <c r="I15" s="387"/>
      <c r="J15" s="387"/>
      <c r="K15" s="254"/>
    </row>
    <row r="16" spans="2:11" ht="15" customHeight="1" x14ac:dyDescent="0.2">
      <c r="B16" s="257"/>
      <c r="C16" s="258"/>
      <c r="D16" s="387" t="s">
        <v>1428</v>
      </c>
      <c r="E16" s="387"/>
      <c r="F16" s="387"/>
      <c r="G16" s="387"/>
      <c r="H16" s="387"/>
      <c r="I16" s="387"/>
      <c r="J16" s="387"/>
      <c r="K16" s="254"/>
    </row>
    <row r="17" spans="2:11" ht="15" customHeight="1" x14ac:dyDescent="0.2">
      <c r="B17" s="257"/>
      <c r="C17" s="258"/>
      <c r="D17" s="387" t="s">
        <v>1429</v>
      </c>
      <c r="E17" s="387"/>
      <c r="F17" s="387"/>
      <c r="G17" s="387"/>
      <c r="H17" s="387"/>
      <c r="I17" s="387"/>
      <c r="J17" s="387"/>
      <c r="K17" s="254"/>
    </row>
    <row r="18" spans="2:11" ht="15" customHeight="1" x14ac:dyDescent="0.2">
      <c r="B18" s="257"/>
      <c r="C18" s="258"/>
      <c r="D18" s="258"/>
      <c r="E18" s="260" t="s">
        <v>79</v>
      </c>
      <c r="F18" s="387" t="s">
        <v>1430</v>
      </c>
      <c r="G18" s="387"/>
      <c r="H18" s="387"/>
      <c r="I18" s="387"/>
      <c r="J18" s="387"/>
      <c r="K18" s="254"/>
    </row>
    <row r="19" spans="2:11" ht="15" customHeight="1" x14ac:dyDescent="0.2">
      <c r="B19" s="257"/>
      <c r="C19" s="258"/>
      <c r="D19" s="258"/>
      <c r="E19" s="260" t="s">
        <v>1431</v>
      </c>
      <c r="F19" s="387" t="s">
        <v>1432</v>
      </c>
      <c r="G19" s="387"/>
      <c r="H19" s="387"/>
      <c r="I19" s="387"/>
      <c r="J19" s="387"/>
      <c r="K19" s="254"/>
    </row>
    <row r="20" spans="2:11" ht="15" customHeight="1" x14ac:dyDescent="0.2">
      <c r="B20" s="257"/>
      <c r="C20" s="258"/>
      <c r="D20" s="258"/>
      <c r="E20" s="260" t="s">
        <v>1433</v>
      </c>
      <c r="F20" s="387" t="s">
        <v>1434</v>
      </c>
      <c r="G20" s="387"/>
      <c r="H20" s="387"/>
      <c r="I20" s="387"/>
      <c r="J20" s="387"/>
      <c r="K20" s="254"/>
    </row>
    <row r="21" spans="2:11" ht="15" customHeight="1" x14ac:dyDescent="0.2">
      <c r="B21" s="257"/>
      <c r="C21" s="258"/>
      <c r="D21" s="258"/>
      <c r="E21" s="260" t="s">
        <v>1435</v>
      </c>
      <c r="F21" s="387" t="s">
        <v>1436</v>
      </c>
      <c r="G21" s="387"/>
      <c r="H21" s="387"/>
      <c r="I21" s="387"/>
      <c r="J21" s="387"/>
      <c r="K21" s="254"/>
    </row>
    <row r="22" spans="2:11" ht="15" customHeight="1" x14ac:dyDescent="0.2">
      <c r="B22" s="257"/>
      <c r="C22" s="258"/>
      <c r="D22" s="258"/>
      <c r="E22" s="260" t="s">
        <v>1437</v>
      </c>
      <c r="F22" s="387" t="s">
        <v>1438</v>
      </c>
      <c r="G22" s="387"/>
      <c r="H22" s="387"/>
      <c r="I22" s="387"/>
      <c r="J22" s="387"/>
      <c r="K22" s="254"/>
    </row>
    <row r="23" spans="2:11" ht="15" customHeight="1" x14ac:dyDescent="0.2">
      <c r="B23" s="257"/>
      <c r="C23" s="258"/>
      <c r="D23" s="258"/>
      <c r="E23" s="260" t="s">
        <v>83</v>
      </c>
      <c r="F23" s="387" t="s">
        <v>1439</v>
      </c>
      <c r="G23" s="387"/>
      <c r="H23" s="387"/>
      <c r="I23" s="387"/>
      <c r="J23" s="387"/>
      <c r="K23" s="254"/>
    </row>
    <row r="24" spans="2:11" ht="12.75" customHeight="1" x14ac:dyDescent="0.2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ht="15" customHeight="1" x14ac:dyDescent="0.2">
      <c r="B25" s="257"/>
      <c r="C25" s="387" t="s">
        <v>1440</v>
      </c>
      <c r="D25" s="387"/>
      <c r="E25" s="387"/>
      <c r="F25" s="387"/>
      <c r="G25" s="387"/>
      <c r="H25" s="387"/>
      <c r="I25" s="387"/>
      <c r="J25" s="387"/>
      <c r="K25" s="254"/>
    </row>
    <row r="26" spans="2:11" ht="15" customHeight="1" x14ac:dyDescent="0.2">
      <c r="B26" s="257"/>
      <c r="C26" s="387" t="s">
        <v>1441</v>
      </c>
      <c r="D26" s="387"/>
      <c r="E26" s="387"/>
      <c r="F26" s="387"/>
      <c r="G26" s="387"/>
      <c r="H26" s="387"/>
      <c r="I26" s="387"/>
      <c r="J26" s="387"/>
      <c r="K26" s="254"/>
    </row>
    <row r="27" spans="2:11" ht="15" customHeight="1" x14ac:dyDescent="0.2">
      <c r="B27" s="257"/>
      <c r="C27" s="256"/>
      <c r="D27" s="387" t="s">
        <v>1442</v>
      </c>
      <c r="E27" s="387"/>
      <c r="F27" s="387"/>
      <c r="G27" s="387"/>
      <c r="H27" s="387"/>
      <c r="I27" s="387"/>
      <c r="J27" s="387"/>
      <c r="K27" s="254"/>
    </row>
    <row r="28" spans="2:11" ht="15" customHeight="1" x14ac:dyDescent="0.2">
      <c r="B28" s="257"/>
      <c r="C28" s="258"/>
      <c r="D28" s="387" t="s">
        <v>1443</v>
      </c>
      <c r="E28" s="387"/>
      <c r="F28" s="387"/>
      <c r="G28" s="387"/>
      <c r="H28" s="387"/>
      <c r="I28" s="387"/>
      <c r="J28" s="387"/>
      <c r="K28" s="254"/>
    </row>
    <row r="29" spans="2:11" ht="12.75" customHeight="1" x14ac:dyDescent="0.2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ht="15" customHeight="1" x14ac:dyDescent="0.2">
      <c r="B30" s="257"/>
      <c r="C30" s="258"/>
      <c r="D30" s="387" t="s">
        <v>1444</v>
      </c>
      <c r="E30" s="387"/>
      <c r="F30" s="387"/>
      <c r="G30" s="387"/>
      <c r="H30" s="387"/>
      <c r="I30" s="387"/>
      <c r="J30" s="387"/>
      <c r="K30" s="254"/>
    </row>
    <row r="31" spans="2:11" ht="15" customHeight="1" x14ac:dyDescent="0.2">
      <c r="B31" s="257"/>
      <c r="C31" s="258"/>
      <c r="D31" s="387" t="s">
        <v>1445</v>
      </c>
      <c r="E31" s="387"/>
      <c r="F31" s="387"/>
      <c r="G31" s="387"/>
      <c r="H31" s="387"/>
      <c r="I31" s="387"/>
      <c r="J31" s="387"/>
      <c r="K31" s="254"/>
    </row>
    <row r="32" spans="2:11" ht="12.75" customHeight="1" x14ac:dyDescent="0.2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ht="15" customHeight="1" x14ac:dyDescent="0.2">
      <c r="B33" s="257"/>
      <c r="C33" s="258"/>
      <c r="D33" s="387" t="s">
        <v>1446</v>
      </c>
      <c r="E33" s="387"/>
      <c r="F33" s="387"/>
      <c r="G33" s="387"/>
      <c r="H33" s="387"/>
      <c r="I33" s="387"/>
      <c r="J33" s="387"/>
      <c r="K33" s="254"/>
    </row>
    <row r="34" spans="2:11" ht="15" customHeight="1" x14ac:dyDescent="0.2">
      <c r="B34" s="257"/>
      <c r="C34" s="258"/>
      <c r="D34" s="387" t="s">
        <v>1447</v>
      </c>
      <c r="E34" s="387"/>
      <c r="F34" s="387"/>
      <c r="G34" s="387"/>
      <c r="H34" s="387"/>
      <c r="I34" s="387"/>
      <c r="J34" s="387"/>
      <c r="K34" s="254"/>
    </row>
    <row r="35" spans="2:11" ht="15" customHeight="1" x14ac:dyDescent="0.2">
      <c r="B35" s="257"/>
      <c r="C35" s="258"/>
      <c r="D35" s="387" t="s">
        <v>1448</v>
      </c>
      <c r="E35" s="387"/>
      <c r="F35" s="387"/>
      <c r="G35" s="387"/>
      <c r="H35" s="387"/>
      <c r="I35" s="387"/>
      <c r="J35" s="387"/>
      <c r="K35" s="254"/>
    </row>
    <row r="36" spans="2:11" ht="15" customHeight="1" x14ac:dyDescent="0.2">
      <c r="B36" s="257"/>
      <c r="C36" s="258"/>
      <c r="D36" s="256"/>
      <c r="E36" s="259" t="s">
        <v>138</v>
      </c>
      <c r="F36" s="256"/>
      <c r="G36" s="387" t="s">
        <v>1449</v>
      </c>
      <c r="H36" s="387"/>
      <c r="I36" s="387"/>
      <c r="J36" s="387"/>
      <c r="K36" s="254"/>
    </row>
    <row r="37" spans="2:11" ht="30.75" customHeight="1" x14ac:dyDescent="0.2">
      <c r="B37" s="257"/>
      <c r="C37" s="258"/>
      <c r="D37" s="256"/>
      <c r="E37" s="259" t="s">
        <v>1450</v>
      </c>
      <c r="F37" s="256"/>
      <c r="G37" s="387" t="s">
        <v>1451</v>
      </c>
      <c r="H37" s="387"/>
      <c r="I37" s="387"/>
      <c r="J37" s="387"/>
      <c r="K37" s="254"/>
    </row>
    <row r="38" spans="2:11" ht="15" customHeight="1" x14ac:dyDescent="0.2">
      <c r="B38" s="257"/>
      <c r="C38" s="258"/>
      <c r="D38" s="256"/>
      <c r="E38" s="259" t="s">
        <v>54</v>
      </c>
      <c r="F38" s="256"/>
      <c r="G38" s="387" t="s">
        <v>1452</v>
      </c>
      <c r="H38" s="387"/>
      <c r="I38" s="387"/>
      <c r="J38" s="387"/>
      <c r="K38" s="254"/>
    </row>
    <row r="39" spans="2:11" ht="15" customHeight="1" x14ac:dyDescent="0.2">
      <c r="B39" s="257"/>
      <c r="C39" s="258"/>
      <c r="D39" s="256"/>
      <c r="E39" s="259" t="s">
        <v>55</v>
      </c>
      <c r="F39" s="256"/>
      <c r="G39" s="387" t="s">
        <v>1453</v>
      </c>
      <c r="H39" s="387"/>
      <c r="I39" s="387"/>
      <c r="J39" s="387"/>
      <c r="K39" s="254"/>
    </row>
    <row r="40" spans="2:11" ht="15" customHeight="1" x14ac:dyDescent="0.2">
      <c r="B40" s="257"/>
      <c r="C40" s="258"/>
      <c r="D40" s="256"/>
      <c r="E40" s="259" t="s">
        <v>139</v>
      </c>
      <c r="F40" s="256"/>
      <c r="G40" s="387" t="s">
        <v>1454</v>
      </c>
      <c r="H40" s="387"/>
      <c r="I40" s="387"/>
      <c r="J40" s="387"/>
      <c r="K40" s="254"/>
    </row>
    <row r="41" spans="2:11" ht="15" customHeight="1" x14ac:dyDescent="0.2">
      <c r="B41" s="257"/>
      <c r="C41" s="258"/>
      <c r="D41" s="256"/>
      <c r="E41" s="259" t="s">
        <v>140</v>
      </c>
      <c r="F41" s="256"/>
      <c r="G41" s="387" t="s">
        <v>1455</v>
      </c>
      <c r="H41" s="387"/>
      <c r="I41" s="387"/>
      <c r="J41" s="387"/>
      <c r="K41" s="254"/>
    </row>
    <row r="42" spans="2:11" ht="15" customHeight="1" x14ac:dyDescent="0.2">
      <c r="B42" s="257"/>
      <c r="C42" s="258"/>
      <c r="D42" s="256"/>
      <c r="E42" s="259" t="s">
        <v>1456</v>
      </c>
      <c r="F42" s="256"/>
      <c r="G42" s="387" t="s">
        <v>1457</v>
      </c>
      <c r="H42" s="387"/>
      <c r="I42" s="387"/>
      <c r="J42" s="387"/>
      <c r="K42" s="254"/>
    </row>
    <row r="43" spans="2:11" ht="15" customHeight="1" x14ac:dyDescent="0.2">
      <c r="B43" s="257"/>
      <c r="C43" s="258"/>
      <c r="D43" s="256"/>
      <c r="E43" s="259"/>
      <c r="F43" s="256"/>
      <c r="G43" s="387" t="s">
        <v>1458</v>
      </c>
      <c r="H43" s="387"/>
      <c r="I43" s="387"/>
      <c r="J43" s="387"/>
      <c r="K43" s="254"/>
    </row>
    <row r="44" spans="2:11" ht="15" customHeight="1" x14ac:dyDescent="0.2">
      <c r="B44" s="257"/>
      <c r="C44" s="258"/>
      <c r="D44" s="256"/>
      <c r="E44" s="259" t="s">
        <v>1459</v>
      </c>
      <c r="F44" s="256"/>
      <c r="G44" s="387" t="s">
        <v>1460</v>
      </c>
      <c r="H44" s="387"/>
      <c r="I44" s="387"/>
      <c r="J44" s="387"/>
      <c r="K44" s="254"/>
    </row>
    <row r="45" spans="2:11" ht="15" customHeight="1" x14ac:dyDescent="0.2">
      <c r="B45" s="257"/>
      <c r="C45" s="258"/>
      <c r="D45" s="256"/>
      <c r="E45" s="259" t="s">
        <v>142</v>
      </c>
      <c r="F45" s="256"/>
      <c r="G45" s="387" t="s">
        <v>1461</v>
      </c>
      <c r="H45" s="387"/>
      <c r="I45" s="387"/>
      <c r="J45" s="387"/>
      <c r="K45" s="254"/>
    </row>
    <row r="46" spans="2:11" ht="12.75" customHeight="1" x14ac:dyDescent="0.2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ht="15" customHeight="1" x14ac:dyDescent="0.2">
      <c r="B47" s="257"/>
      <c r="C47" s="258"/>
      <c r="D47" s="387" t="s">
        <v>1462</v>
      </c>
      <c r="E47" s="387"/>
      <c r="F47" s="387"/>
      <c r="G47" s="387"/>
      <c r="H47" s="387"/>
      <c r="I47" s="387"/>
      <c r="J47" s="387"/>
      <c r="K47" s="254"/>
    </row>
    <row r="48" spans="2:11" ht="15" customHeight="1" x14ac:dyDescent="0.2">
      <c r="B48" s="257"/>
      <c r="C48" s="258"/>
      <c r="D48" s="258"/>
      <c r="E48" s="387" t="s">
        <v>1463</v>
      </c>
      <c r="F48" s="387"/>
      <c r="G48" s="387"/>
      <c r="H48" s="387"/>
      <c r="I48" s="387"/>
      <c r="J48" s="387"/>
      <c r="K48" s="254"/>
    </row>
    <row r="49" spans="2:11" ht="15" customHeight="1" x14ac:dyDescent="0.2">
      <c r="B49" s="257"/>
      <c r="C49" s="258"/>
      <c r="D49" s="258"/>
      <c r="E49" s="387" t="s">
        <v>1464</v>
      </c>
      <c r="F49" s="387"/>
      <c r="G49" s="387"/>
      <c r="H49" s="387"/>
      <c r="I49" s="387"/>
      <c r="J49" s="387"/>
      <c r="K49" s="254"/>
    </row>
    <row r="50" spans="2:11" ht="15" customHeight="1" x14ac:dyDescent="0.2">
      <c r="B50" s="257"/>
      <c r="C50" s="258"/>
      <c r="D50" s="258"/>
      <c r="E50" s="387" t="s">
        <v>1465</v>
      </c>
      <c r="F50" s="387"/>
      <c r="G50" s="387"/>
      <c r="H50" s="387"/>
      <c r="I50" s="387"/>
      <c r="J50" s="387"/>
      <c r="K50" s="254"/>
    </row>
    <row r="51" spans="2:11" ht="15" customHeight="1" x14ac:dyDescent="0.2">
      <c r="B51" s="257"/>
      <c r="C51" s="258"/>
      <c r="D51" s="387" t="s">
        <v>1466</v>
      </c>
      <c r="E51" s="387"/>
      <c r="F51" s="387"/>
      <c r="G51" s="387"/>
      <c r="H51" s="387"/>
      <c r="I51" s="387"/>
      <c r="J51" s="387"/>
      <c r="K51" s="254"/>
    </row>
    <row r="52" spans="2:11" ht="25.5" customHeight="1" x14ac:dyDescent="0.3">
      <c r="B52" s="253"/>
      <c r="C52" s="388" t="s">
        <v>1467</v>
      </c>
      <c r="D52" s="388"/>
      <c r="E52" s="388"/>
      <c r="F52" s="388"/>
      <c r="G52" s="388"/>
      <c r="H52" s="388"/>
      <c r="I52" s="388"/>
      <c r="J52" s="388"/>
      <c r="K52" s="254"/>
    </row>
    <row r="53" spans="2:11" ht="5.25" customHeight="1" x14ac:dyDescent="0.2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ht="15" customHeight="1" x14ac:dyDescent="0.2">
      <c r="B54" s="253"/>
      <c r="C54" s="387" t="s">
        <v>1468</v>
      </c>
      <c r="D54" s="387"/>
      <c r="E54" s="387"/>
      <c r="F54" s="387"/>
      <c r="G54" s="387"/>
      <c r="H54" s="387"/>
      <c r="I54" s="387"/>
      <c r="J54" s="387"/>
      <c r="K54" s="254"/>
    </row>
    <row r="55" spans="2:11" ht="15" customHeight="1" x14ac:dyDescent="0.2">
      <c r="B55" s="253"/>
      <c r="C55" s="387" t="s">
        <v>1469</v>
      </c>
      <c r="D55" s="387"/>
      <c r="E55" s="387"/>
      <c r="F55" s="387"/>
      <c r="G55" s="387"/>
      <c r="H55" s="387"/>
      <c r="I55" s="387"/>
      <c r="J55" s="387"/>
      <c r="K55" s="254"/>
    </row>
    <row r="56" spans="2:11" ht="12.75" customHeight="1" x14ac:dyDescent="0.2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ht="15" customHeight="1" x14ac:dyDescent="0.2">
      <c r="B57" s="253"/>
      <c r="C57" s="387" t="s">
        <v>1470</v>
      </c>
      <c r="D57" s="387"/>
      <c r="E57" s="387"/>
      <c r="F57" s="387"/>
      <c r="G57" s="387"/>
      <c r="H57" s="387"/>
      <c r="I57" s="387"/>
      <c r="J57" s="387"/>
      <c r="K57" s="254"/>
    </row>
    <row r="58" spans="2:11" ht="15" customHeight="1" x14ac:dyDescent="0.2">
      <c r="B58" s="253"/>
      <c r="C58" s="258"/>
      <c r="D58" s="387" t="s">
        <v>1471</v>
      </c>
      <c r="E58" s="387"/>
      <c r="F58" s="387"/>
      <c r="G58" s="387"/>
      <c r="H58" s="387"/>
      <c r="I58" s="387"/>
      <c r="J58" s="387"/>
      <c r="K58" s="254"/>
    </row>
    <row r="59" spans="2:11" ht="15" customHeight="1" x14ac:dyDescent="0.2">
      <c r="B59" s="253"/>
      <c r="C59" s="258"/>
      <c r="D59" s="387" t="s">
        <v>1472</v>
      </c>
      <c r="E59" s="387"/>
      <c r="F59" s="387"/>
      <c r="G59" s="387"/>
      <c r="H59" s="387"/>
      <c r="I59" s="387"/>
      <c r="J59" s="387"/>
      <c r="K59" s="254"/>
    </row>
    <row r="60" spans="2:11" ht="15" customHeight="1" x14ac:dyDescent="0.2">
      <c r="B60" s="253"/>
      <c r="C60" s="258"/>
      <c r="D60" s="387" t="s">
        <v>1473</v>
      </c>
      <c r="E60" s="387"/>
      <c r="F60" s="387"/>
      <c r="G60" s="387"/>
      <c r="H60" s="387"/>
      <c r="I60" s="387"/>
      <c r="J60" s="387"/>
      <c r="K60" s="254"/>
    </row>
    <row r="61" spans="2:11" ht="15" customHeight="1" x14ac:dyDescent="0.2">
      <c r="B61" s="253"/>
      <c r="C61" s="258"/>
      <c r="D61" s="387" t="s">
        <v>1474</v>
      </c>
      <c r="E61" s="387"/>
      <c r="F61" s="387"/>
      <c r="G61" s="387"/>
      <c r="H61" s="387"/>
      <c r="I61" s="387"/>
      <c r="J61" s="387"/>
      <c r="K61" s="254"/>
    </row>
    <row r="62" spans="2:11" ht="15" customHeight="1" x14ac:dyDescent="0.2">
      <c r="B62" s="253"/>
      <c r="C62" s="258"/>
      <c r="D62" s="389" t="s">
        <v>1475</v>
      </c>
      <c r="E62" s="389"/>
      <c r="F62" s="389"/>
      <c r="G62" s="389"/>
      <c r="H62" s="389"/>
      <c r="I62" s="389"/>
      <c r="J62" s="389"/>
      <c r="K62" s="254"/>
    </row>
    <row r="63" spans="2:11" ht="15" customHeight="1" x14ac:dyDescent="0.2">
      <c r="B63" s="253"/>
      <c r="C63" s="258"/>
      <c r="D63" s="387" t="s">
        <v>1476</v>
      </c>
      <c r="E63" s="387"/>
      <c r="F63" s="387"/>
      <c r="G63" s="387"/>
      <c r="H63" s="387"/>
      <c r="I63" s="387"/>
      <c r="J63" s="387"/>
      <c r="K63" s="254"/>
    </row>
    <row r="64" spans="2:11" ht="12.75" customHeight="1" x14ac:dyDescent="0.2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ht="15" customHeight="1" x14ac:dyDescent="0.2">
      <c r="B65" s="253"/>
      <c r="C65" s="258"/>
      <c r="D65" s="387" t="s">
        <v>1477</v>
      </c>
      <c r="E65" s="387"/>
      <c r="F65" s="387"/>
      <c r="G65" s="387"/>
      <c r="H65" s="387"/>
      <c r="I65" s="387"/>
      <c r="J65" s="387"/>
      <c r="K65" s="254"/>
    </row>
    <row r="66" spans="2:11" ht="15" customHeight="1" x14ac:dyDescent="0.2">
      <c r="B66" s="253"/>
      <c r="C66" s="258"/>
      <c r="D66" s="389" t="s">
        <v>1478</v>
      </c>
      <c r="E66" s="389"/>
      <c r="F66" s="389"/>
      <c r="G66" s="389"/>
      <c r="H66" s="389"/>
      <c r="I66" s="389"/>
      <c r="J66" s="389"/>
      <c r="K66" s="254"/>
    </row>
    <row r="67" spans="2:11" ht="15" customHeight="1" x14ac:dyDescent="0.2">
      <c r="B67" s="253"/>
      <c r="C67" s="258"/>
      <c r="D67" s="387" t="s">
        <v>1479</v>
      </c>
      <c r="E67" s="387"/>
      <c r="F67" s="387"/>
      <c r="G67" s="387"/>
      <c r="H67" s="387"/>
      <c r="I67" s="387"/>
      <c r="J67" s="387"/>
      <c r="K67" s="254"/>
    </row>
    <row r="68" spans="2:11" ht="15" customHeight="1" x14ac:dyDescent="0.2">
      <c r="B68" s="253"/>
      <c r="C68" s="258"/>
      <c r="D68" s="387" t="s">
        <v>1480</v>
      </c>
      <c r="E68" s="387"/>
      <c r="F68" s="387"/>
      <c r="G68" s="387"/>
      <c r="H68" s="387"/>
      <c r="I68" s="387"/>
      <c r="J68" s="387"/>
      <c r="K68" s="254"/>
    </row>
    <row r="69" spans="2:11" ht="15" customHeight="1" x14ac:dyDescent="0.2">
      <c r="B69" s="253"/>
      <c r="C69" s="258"/>
      <c r="D69" s="387" t="s">
        <v>1481</v>
      </c>
      <c r="E69" s="387"/>
      <c r="F69" s="387"/>
      <c r="G69" s="387"/>
      <c r="H69" s="387"/>
      <c r="I69" s="387"/>
      <c r="J69" s="387"/>
      <c r="K69" s="254"/>
    </row>
    <row r="70" spans="2:11" ht="15" customHeight="1" x14ac:dyDescent="0.2">
      <c r="B70" s="253"/>
      <c r="C70" s="258"/>
      <c r="D70" s="387" t="s">
        <v>1482</v>
      </c>
      <c r="E70" s="387"/>
      <c r="F70" s="387"/>
      <c r="G70" s="387"/>
      <c r="H70" s="387"/>
      <c r="I70" s="387"/>
      <c r="J70" s="387"/>
      <c r="K70" s="254"/>
    </row>
    <row r="71" spans="2:11" ht="12.75" customHeight="1" x14ac:dyDescent="0.2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ht="18.75" customHeight="1" x14ac:dyDescent="0.2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ht="18.75" customHeight="1" x14ac:dyDescent="0.2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ht="7.5" customHeight="1" x14ac:dyDescent="0.2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ht="45" customHeight="1" x14ac:dyDescent="0.2">
      <c r="B75" s="270"/>
      <c r="C75" s="382" t="s">
        <v>1483</v>
      </c>
      <c r="D75" s="382"/>
      <c r="E75" s="382"/>
      <c r="F75" s="382"/>
      <c r="G75" s="382"/>
      <c r="H75" s="382"/>
      <c r="I75" s="382"/>
      <c r="J75" s="382"/>
      <c r="K75" s="271"/>
    </row>
    <row r="76" spans="2:11" ht="17.25" customHeight="1" x14ac:dyDescent="0.2">
      <c r="B76" s="270"/>
      <c r="C76" s="272" t="s">
        <v>1484</v>
      </c>
      <c r="D76" s="272"/>
      <c r="E76" s="272"/>
      <c r="F76" s="272" t="s">
        <v>1485</v>
      </c>
      <c r="G76" s="273"/>
      <c r="H76" s="272" t="s">
        <v>55</v>
      </c>
      <c r="I76" s="272" t="s">
        <v>58</v>
      </c>
      <c r="J76" s="272" t="s">
        <v>1486</v>
      </c>
      <c r="K76" s="271"/>
    </row>
    <row r="77" spans="2:11" ht="17.25" customHeight="1" x14ac:dyDescent="0.2">
      <c r="B77" s="270"/>
      <c r="C77" s="274" t="s">
        <v>1487</v>
      </c>
      <c r="D77" s="274"/>
      <c r="E77" s="274"/>
      <c r="F77" s="275" t="s">
        <v>1488</v>
      </c>
      <c r="G77" s="276"/>
      <c r="H77" s="274"/>
      <c r="I77" s="274"/>
      <c r="J77" s="274" t="s">
        <v>1489</v>
      </c>
      <c r="K77" s="271"/>
    </row>
    <row r="78" spans="2:11" ht="5.25" customHeight="1" x14ac:dyDescent="0.2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ht="15" customHeight="1" x14ac:dyDescent="0.2">
      <c r="B79" s="270"/>
      <c r="C79" s="259" t="s">
        <v>54</v>
      </c>
      <c r="D79" s="279"/>
      <c r="E79" s="279"/>
      <c r="F79" s="280" t="s">
        <v>1009</v>
      </c>
      <c r="G79" s="281"/>
      <c r="H79" s="259" t="s">
        <v>1490</v>
      </c>
      <c r="I79" s="259" t="s">
        <v>1491</v>
      </c>
      <c r="J79" s="259">
        <v>20</v>
      </c>
      <c r="K79" s="271"/>
    </row>
    <row r="80" spans="2:11" ht="15" customHeight="1" x14ac:dyDescent="0.2">
      <c r="B80" s="270"/>
      <c r="C80" s="259" t="s">
        <v>1492</v>
      </c>
      <c r="D80" s="259"/>
      <c r="E80" s="259"/>
      <c r="F80" s="280" t="s">
        <v>1009</v>
      </c>
      <c r="G80" s="281"/>
      <c r="H80" s="259" t="s">
        <v>1493</v>
      </c>
      <c r="I80" s="259" t="s">
        <v>1491</v>
      </c>
      <c r="J80" s="259">
        <v>120</v>
      </c>
      <c r="K80" s="271"/>
    </row>
    <row r="81" spans="2:11" ht="15" customHeight="1" x14ac:dyDescent="0.2">
      <c r="B81" s="282"/>
      <c r="C81" s="259" t="s">
        <v>1494</v>
      </c>
      <c r="D81" s="259"/>
      <c r="E81" s="259"/>
      <c r="F81" s="280" t="s">
        <v>1495</v>
      </c>
      <c r="G81" s="281"/>
      <c r="H81" s="259" t="s">
        <v>1496</v>
      </c>
      <c r="I81" s="259" t="s">
        <v>1491</v>
      </c>
      <c r="J81" s="259">
        <v>50</v>
      </c>
      <c r="K81" s="271"/>
    </row>
    <row r="82" spans="2:11" ht="15" customHeight="1" x14ac:dyDescent="0.2">
      <c r="B82" s="282"/>
      <c r="C82" s="259" t="s">
        <v>1497</v>
      </c>
      <c r="D82" s="259"/>
      <c r="E82" s="259"/>
      <c r="F82" s="280" t="s">
        <v>1009</v>
      </c>
      <c r="G82" s="281"/>
      <c r="H82" s="259" t="s">
        <v>1498</v>
      </c>
      <c r="I82" s="259" t="s">
        <v>1499</v>
      </c>
      <c r="J82" s="259"/>
      <c r="K82" s="271"/>
    </row>
    <row r="83" spans="2:11" ht="15" customHeight="1" x14ac:dyDescent="0.2">
      <c r="B83" s="282"/>
      <c r="C83" s="283" t="s">
        <v>1500</v>
      </c>
      <c r="D83" s="283"/>
      <c r="E83" s="283"/>
      <c r="F83" s="284" t="s">
        <v>1495</v>
      </c>
      <c r="G83" s="283"/>
      <c r="H83" s="283" t="s">
        <v>1501</v>
      </c>
      <c r="I83" s="283" t="s">
        <v>1491</v>
      </c>
      <c r="J83" s="283">
        <v>15</v>
      </c>
      <c r="K83" s="271"/>
    </row>
    <row r="84" spans="2:11" ht="15" customHeight="1" x14ac:dyDescent="0.2">
      <c r="B84" s="282"/>
      <c r="C84" s="283" t="s">
        <v>1502</v>
      </c>
      <c r="D84" s="283"/>
      <c r="E84" s="283"/>
      <c r="F84" s="284" t="s">
        <v>1495</v>
      </c>
      <c r="G84" s="283"/>
      <c r="H84" s="283" t="s">
        <v>1503</v>
      </c>
      <c r="I84" s="283" t="s">
        <v>1491</v>
      </c>
      <c r="J84" s="283">
        <v>15</v>
      </c>
      <c r="K84" s="271"/>
    </row>
    <row r="85" spans="2:11" ht="15" customHeight="1" x14ac:dyDescent="0.2">
      <c r="B85" s="282"/>
      <c r="C85" s="283" t="s">
        <v>1504</v>
      </c>
      <c r="D85" s="283"/>
      <c r="E85" s="283"/>
      <c r="F85" s="284" t="s">
        <v>1495</v>
      </c>
      <c r="G85" s="283"/>
      <c r="H85" s="283" t="s">
        <v>1505</v>
      </c>
      <c r="I85" s="283" t="s">
        <v>1491</v>
      </c>
      <c r="J85" s="283">
        <v>20</v>
      </c>
      <c r="K85" s="271"/>
    </row>
    <row r="86" spans="2:11" ht="15" customHeight="1" x14ac:dyDescent="0.2">
      <c r="B86" s="282"/>
      <c r="C86" s="283" t="s">
        <v>1506</v>
      </c>
      <c r="D86" s="283"/>
      <c r="E86" s="283"/>
      <c r="F86" s="284" t="s">
        <v>1495</v>
      </c>
      <c r="G86" s="283"/>
      <c r="H86" s="283" t="s">
        <v>1507</v>
      </c>
      <c r="I86" s="283" t="s">
        <v>1491</v>
      </c>
      <c r="J86" s="283">
        <v>20</v>
      </c>
      <c r="K86" s="271"/>
    </row>
    <row r="87" spans="2:11" ht="15" customHeight="1" x14ac:dyDescent="0.2">
      <c r="B87" s="282"/>
      <c r="C87" s="259" t="s">
        <v>1508</v>
      </c>
      <c r="D87" s="259"/>
      <c r="E87" s="259"/>
      <c r="F87" s="280" t="s">
        <v>1495</v>
      </c>
      <c r="G87" s="281"/>
      <c r="H87" s="259" t="s">
        <v>1509</v>
      </c>
      <c r="I87" s="259" t="s">
        <v>1491</v>
      </c>
      <c r="J87" s="259">
        <v>50</v>
      </c>
      <c r="K87" s="271"/>
    </row>
    <row r="88" spans="2:11" ht="15" customHeight="1" x14ac:dyDescent="0.2">
      <c r="B88" s="282"/>
      <c r="C88" s="259" t="s">
        <v>1510</v>
      </c>
      <c r="D88" s="259"/>
      <c r="E88" s="259"/>
      <c r="F88" s="280" t="s">
        <v>1495</v>
      </c>
      <c r="G88" s="281"/>
      <c r="H88" s="259" t="s">
        <v>1511</v>
      </c>
      <c r="I88" s="259" t="s">
        <v>1491</v>
      </c>
      <c r="J88" s="259">
        <v>20</v>
      </c>
      <c r="K88" s="271"/>
    </row>
    <row r="89" spans="2:11" ht="15" customHeight="1" x14ac:dyDescent="0.2">
      <c r="B89" s="282"/>
      <c r="C89" s="259" t="s">
        <v>1512</v>
      </c>
      <c r="D89" s="259"/>
      <c r="E89" s="259"/>
      <c r="F89" s="280" t="s">
        <v>1495</v>
      </c>
      <c r="G89" s="281"/>
      <c r="H89" s="259" t="s">
        <v>1513</v>
      </c>
      <c r="I89" s="259" t="s">
        <v>1491</v>
      </c>
      <c r="J89" s="259">
        <v>20</v>
      </c>
      <c r="K89" s="271"/>
    </row>
    <row r="90" spans="2:11" ht="15" customHeight="1" x14ac:dyDescent="0.2">
      <c r="B90" s="282"/>
      <c r="C90" s="259" t="s">
        <v>1514</v>
      </c>
      <c r="D90" s="259"/>
      <c r="E90" s="259"/>
      <c r="F90" s="280" t="s">
        <v>1495</v>
      </c>
      <c r="G90" s="281"/>
      <c r="H90" s="259" t="s">
        <v>1515</v>
      </c>
      <c r="I90" s="259" t="s">
        <v>1491</v>
      </c>
      <c r="J90" s="259">
        <v>50</v>
      </c>
      <c r="K90" s="271"/>
    </row>
    <row r="91" spans="2:11" ht="15" customHeight="1" x14ac:dyDescent="0.2">
      <c r="B91" s="282"/>
      <c r="C91" s="259" t="s">
        <v>1516</v>
      </c>
      <c r="D91" s="259"/>
      <c r="E91" s="259"/>
      <c r="F91" s="280" t="s">
        <v>1495</v>
      </c>
      <c r="G91" s="281"/>
      <c r="H91" s="259" t="s">
        <v>1516</v>
      </c>
      <c r="I91" s="259" t="s">
        <v>1491</v>
      </c>
      <c r="J91" s="259">
        <v>50</v>
      </c>
      <c r="K91" s="271"/>
    </row>
    <row r="92" spans="2:11" ht="15" customHeight="1" x14ac:dyDescent="0.2">
      <c r="B92" s="282"/>
      <c r="C92" s="259" t="s">
        <v>1517</v>
      </c>
      <c r="D92" s="259"/>
      <c r="E92" s="259"/>
      <c r="F92" s="280" t="s">
        <v>1495</v>
      </c>
      <c r="G92" s="281"/>
      <c r="H92" s="259" t="s">
        <v>1518</v>
      </c>
      <c r="I92" s="259" t="s">
        <v>1491</v>
      </c>
      <c r="J92" s="259">
        <v>255</v>
      </c>
      <c r="K92" s="271"/>
    </row>
    <row r="93" spans="2:11" ht="15" customHeight="1" x14ac:dyDescent="0.2">
      <c r="B93" s="282"/>
      <c r="C93" s="259" t="s">
        <v>1519</v>
      </c>
      <c r="D93" s="259"/>
      <c r="E93" s="259"/>
      <c r="F93" s="280" t="s">
        <v>1009</v>
      </c>
      <c r="G93" s="281"/>
      <c r="H93" s="259" t="s">
        <v>1520</v>
      </c>
      <c r="I93" s="259" t="s">
        <v>1521</v>
      </c>
      <c r="J93" s="259"/>
      <c r="K93" s="271"/>
    </row>
    <row r="94" spans="2:11" ht="15" customHeight="1" x14ac:dyDescent="0.2">
      <c r="B94" s="282"/>
      <c r="C94" s="259" t="s">
        <v>1522</v>
      </c>
      <c r="D94" s="259"/>
      <c r="E94" s="259"/>
      <c r="F94" s="280" t="s">
        <v>1009</v>
      </c>
      <c r="G94" s="281"/>
      <c r="H94" s="259" t="s">
        <v>1523</v>
      </c>
      <c r="I94" s="259" t="s">
        <v>1524</v>
      </c>
      <c r="J94" s="259"/>
      <c r="K94" s="271"/>
    </row>
    <row r="95" spans="2:11" ht="15" customHeight="1" x14ac:dyDescent="0.2">
      <c r="B95" s="282"/>
      <c r="C95" s="259" t="s">
        <v>1525</v>
      </c>
      <c r="D95" s="259"/>
      <c r="E95" s="259"/>
      <c r="F95" s="280" t="s">
        <v>1009</v>
      </c>
      <c r="G95" s="281"/>
      <c r="H95" s="259" t="s">
        <v>1525</v>
      </c>
      <c r="I95" s="259" t="s">
        <v>1524</v>
      </c>
      <c r="J95" s="259"/>
      <c r="K95" s="271"/>
    </row>
    <row r="96" spans="2:11" ht="15" customHeight="1" x14ac:dyDescent="0.2">
      <c r="B96" s="282"/>
      <c r="C96" s="259" t="s">
        <v>39</v>
      </c>
      <c r="D96" s="259"/>
      <c r="E96" s="259"/>
      <c r="F96" s="280" t="s">
        <v>1009</v>
      </c>
      <c r="G96" s="281"/>
      <c r="H96" s="259" t="s">
        <v>1526</v>
      </c>
      <c r="I96" s="259" t="s">
        <v>1524</v>
      </c>
      <c r="J96" s="259"/>
      <c r="K96" s="271"/>
    </row>
    <row r="97" spans="2:11" ht="15" customHeight="1" x14ac:dyDescent="0.2">
      <c r="B97" s="282"/>
      <c r="C97" s="259" t="s">
        <v>49</v>
      </c>
      <c r="D97" s="259"/>
      <c r="E97" s="259"/>
      <c r="F97" s="280" t="s">
        <v>1009</v>
      </c>
      <c r="G97" s="281"/>
      <c r="H97" s="259" t="s">
        <v>1527</v>
      </c>
      <c r="I97" s="259" t="s">
        <v>1524</v>
      </c>
      <c r="J97" s="259"/>
      <c r="K97" s="271"/>
    </row>
    <row r="98" spans="2:11" ht="15" customHeight="1" x14ac:dyDescent="0.2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pans="2:11" ht="18.75" customHeight="1" x14ac:dyDescent="0.2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pans="2:11" ht="18.75" customHeight="1" x14ac:dyDescent="0.2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ht="7.5" customHeight="1" x14ac:dyDescent="0.2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ht="45" customHeight="1" x14ac:dyDescent="0.2">
      <c r="B102" s="270"/>
      <c r="C102" s="382" t="s">
        <v>1528</v>
      </c>
      <c r="D102" s="382"/>
      <c r="E102" s="382"/>
      <c r="F102" s="382"/>
      <c r="G102" s="382"/>
      <c r="H102" s="382"/>
      <c r="I102" s="382"/>
      <c r="J102" s="382"/>
      <c r="K102" s="271"/>
    </row>
    <row r="103" spans="2:11" ht="17.25" customHeight="1" x14ac:dyDescent="0.2">
      <c r="B103" s="270"/>
      <c r="C103" s="272" t="s">
        <v>1484</v>
      </c>
      <c r="D103" s="272"/>
      <c r="E103" s="272"/>
      <c r="F103" s="272" t="s">
        <v>1485</v>
      </c>
      <c r="G103" s="273"/>
      <c r="H103" s="272" t="s">
        <v>55</v>
      </c>
      <c r="I103" s="272" t="s">
        <v>58</v>
      </c>
      <c r="J103" s="272" t="s">
        <v>1486</v>
      </c>
      <c r="K103" s="271"/>
    </row>
    <row r="104" spans="2:11" ht="17.25" customHeight="1" x14ac:dyDescent="0.2">
      <c r="B104" s="270"/>
      <c r="C104" s="274" t="s">
        <v>1487</v>
      </c>
      <c r="D104" s="274"/>
      <c r="E104" s="274"/>
      <c r="F104" s="275" t="s">
        <v>1488</v>
      </c>
      <c r="G104" s="276"/>
      <c r="H104" s="274"/>
      <c r="I104" s="274"/>
      <c r="J104" s="274" t="s">
        <v>1489</v>
      </c>
      <c r="K104" s="271"/>
    </row>
    <row r="105" spans="2:11" ht="5.25" customHeight="1" x14ac:dyDescent="0.2">
      <c r="B105" s="270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pans="2:11" ht="15" customHeight="1" x14ac:dyDescent="0.2">
      <c r="B106" s="270"/>
      <c r="C106" s="259" t="s">
        <v>54</v>
      </c>
      <c r="D106" s="279"/>
      <c r="E106" s="279"/>
      <c r="F106" s="280" t="s">
        <v>1009</v>
      </c>
      <c r="G106" s="259"/>
      <c r="H106" s="259" t="s">
        <v>1529</v>
      </c>
      <c r="I106" s="259" t="s">
        <v>1491</v>
      </c>
      <c r="J106" s="259">
        <v>20</v>
      </c>
      <c r="K106" s="271"/>
    </row>
    <row r="107" spans="2:11" ht="15" customHeight="1" x14ac:dyDescent="0.2">
      <c r="B107" s="270"/>
      <c r="C107" s="259" t="s">
        <v>1492</v>
      </c>
      <c r="D107" s="259"/>
      <c r="E107" s="259"/>
      <c r="F107" s="280" t="s">
        <v>1009</v>
      </c>
      <c r="G107" s="259"/>
      <c r="H107" s="259" t="s">
        <v>1529</v>
      </c>
      <c r="I107" s="259" t="s">
        <v>1491</v>
      </c>
      <c r="J107" s="259">
        <v>120</v>
      </c>
      <c r="K107" s="271"/>
    </row>
    <row r="108" spans="2:11" ht="15" customHeight="1" x14ac:dyDescent="0.2">
      <c r="B108" s="282"/>
      <c r="C108" s="259" t="s">
        <v>1494</v>
      </c>
      <c r="D108" s="259"/>
      <c r="E108" s="259"/>
      <c r="F108" s="280" t="s">
        <v>1495</v>
      </c>
      <c r="G108" s="259"/>
      <c r="H108" s="259" t="s">
        <v>1529</v>
      </c>
      <c r="I108" s="259" t="s">
        <v>1491</v>
      </c>
      <c r="J108" s="259">
        <v>50</v>
      </c>
      <c r="K108" s="271"/>
    </row>
    <row r="109" spans="2:11" ht="15" customHeight="1" x14ac:dyDescent="0.2">
      <c r="B109" s="282"/>
      <c r="C109" s="259" t="s">
        <v>1497</v>
      </c>
      <c r="D109" s="259"/>
      <c r="E109" s="259"/>
      <c r="F109" s="280" t="s">
        <v>1009</v>
      </c>
      <c r="G109" s="259"/>
      <c r="H109" s="259" t="s">
        <v>1529</v>
      </c>
      <c r="I109" s="259" t="s">
        <v>1499</v>
      </c>
      <c r="J109" s="259"/>
      <c r="K109" s="271"/>
    </row>
    <row r="110" spans="2:11" ht="15" customHeight="1" x14ac:dyDescent="0.2">
      <c r="B110" s="282"/>
      <c r="C110" s="259" t="s">
        <v>1508</v>
      </c>
      <c r="D110" s="259"/>
      <c r="E110" s="259"/>
      <c r="F110" s="280" t="s">
        <v>1495</v>
      </c>
      <c r="G110" s="259"/>
      <c r="H110" s="259" t="s">
        <v>1529</v>
      </c>
      <c r="I110" s="259" t="s">
        <v>1491</v>
      </c>
      <c r="J110" s="259">
        <v>50</v>
      </c>
      <c r="K110" s="271"/>
    </row>
    <row r="111" spans="2:11" ht="15" customHeight="1" x14ac:dyDescent="0.2">
      <c r="B111" s="282"/>
      <c r="C111" s="259" t="s">
        <v>1516</v>
      </c>
      <c r="D111" s="259"/>
      <c r="E111" s="259"/>
      <c r="F111" s="280" t="s">
        <v>1495</v>
      </c>
      <c r="G111" s="259"/>
      <c r="H111" s="259" t="s">
        <v>1529</v>
      </c>
      <c r="I111" s="259" t="s">
        <v>1491</v>
      </c>
      <c r="J111" s="259">
        <v>50</v>
      </c>
      <c r="K111" s="271"/>
    </row>
    <row r="112" spans="2:11" ht="15" customHeight="1" x14ac:dyDescent="0.2">
      <c r="B112" s="282"/>
      <c r="C112" s="259" t="s">
        <v>1514</v>
      </c>
      <c r="D112" s="259"/>
      <c r="E112" s="259"/>
      <c r="F112" s="280" t="s">
        <v>1495</v>
      </c>
      <c r="G112" s="259"/>
      <c r="H112" s="259" t="s">
        <v>1529</v>
      </c>
      <c r="I112" s="259" t="s">
        <v>1491</v>
      </c>
      <c r="J112" s="259">
        <v>50</v>
      </c>
      <c r="K112" s="271"/>
    </row>
    <row r="113" spans="2:11" ht="15" customHeight="1" x14ac:dyDescent="0.2">
      <c r="B113" s="282"/>
      <c r="C113" s="259" t="s">
        <v>54</v>
      </c>
      <c r="D113" s="259"/>
      <c r="E113" s="259"/>
      <c r="F113" s="280" t="s">
        <v>1009</v>
      </c>
      <c r="G113" s="259"/>
      <c r="H113" s="259" t="s">
        <v>1530</v>
      </c>
      <c r="I113" s="259" t="s">
        <v>1491</v>
      </c>
      <c r="J113" s="259">
        <v>20</v>
      </c>
      <c r="K113" s="271"/>
    </row>
    <row r="114" spans="2:11" ht="15" customHeight="1" x14ac:dyDescent="0.2">
      <c r="B114" s="282"/>
      <c r="C114" s="259" t="s">
        <v>1531</v>
      </c>
      <c r="D114" s="259"/>
      <c r="E114" s="259"/>
      <c r="F114" s="280" t="s">
        <v>1009</v>
      </c>
      <c r="G114" s="259"/>
      <c r="H114" s="259" t="s">
        <v>1532</v>
      </c>
      <c r="I114" s="259" t="s">
        <v>1491</v>
      </c>
      <c r="J114" s="259">
        <v>120</v>
      </c>
      <c r="K114" s="271"/>
    </row>
    <row r="115" spans="2:11" ht="15" customHeight="1" x14ac:dyDescent="0.2">
      <c r="B115" s="282"/>
      <c r="C115" s="259" t="s">
        <v>39</v>
      </c>
      <c r="D115" s="259"/>
      <c r="E115" s="259"/>
      <c r="F115" s="280" t="s">
        <v>1009</v>
      </c>
      <c r="G115" s="259"/>
      <c r="H115" s="259" t="s">
        <v>1533</v>
      </c>
      <c r="I115" s="259" t="s">
        <v>1524</v>
      </c>
      <c r="J115" s="259"/>
      <c r="K115" s="271"/>
    </row>
    <row r="116" spans="2:11" ht="15" customHeight="1" x14ac:dyDescent="0.2">
      <c r="B116" s="282"/>
      <c r="C116" s="259" t="s">
        <v>49</v>
      </c>
      <c r="D116" s="259"/>
      <c r="E116" s="259"/>
      <c r="F116" s="280" t="s">
        <v>1009</v>
      </c>
      <c r="G116" s="259"/>
      <c r="H116" s="259" t="s">
        <v>1534</v>
      </c>
      <c r="I116" s="259" t="s">
        <v>1524</v>
      </c>
      <c r="J116" s="259"/>
      <c r="K116" s="271"/>
    </row>
    <row r="117" spans="2:11" ht="15" customHeight="1" x14ac:dyDescent="0.2">
      <c r="B117" s="282"/>
      <c r="C117" s="259" t="s">
        <v>58</v>
      </c>
      <c r="D117" s="259"/>
      <c r="E117" s="259"/>
      <c r="F117" s="280" t="s">
        <v>1009</v>
      </c>
      <c r="G117" s="259"/>
      <c r="H117" s="259" t="s">
        <v>1535</v>
      </c>
      <c r="I117" s="259" t="s">
        <v>1536</v>
      </c>
      <c r="J117" s="259"/>
      <c r="K117" s="271"/>
    </row>
    <row r="118" spans="2:11" ht="15" customHeight="1" x14ac:dyDescent="0.2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pans="2:11" ht="18.75" customHeight="1" x14ac:dyDescent="0.2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pans="2:11" ht="18.75" customHeight="1" x14ac:dyDescent="0.2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ht="7.5" customHeight="1" x14ac:dyDescent="0.2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pans="2:11" ht="45" customHeight="1" x14ac:dyDescent="0.2">
      <c r="B122" s="298"/>
      <c r="C122" s="383" t="s">
        <v>1537</v>
      </c>
      <c r="D122" s="383"/>
      <c r="E122" s="383"/>
      <c r="F122" s="383"/>
      <c r="G122" s="383"/>
      <c r="H122" s="383"/>
      <c r="I122" s="383"/>
      <c r="J122" s="383"/>
      <c r="K122" s="299"/>
    </row>
    <row r="123" spans="2:11" ht="17.25" customHeight="1" x14ac:dyDescent="0.2">
      <c r="B123" s="300"/>
      <c r="C123" s="272" t="s">
        <v>1484</v>
      </c>
      <c r="D123" s="272"/>
      <c r="E123" s="272"/>
      <c r="F123" s="272" t="s">
        <v>1485</v>
      </c>
      <c r="G123" s="273"/>
      <c r="H123" s="272" t="s">
        <v>55</v>
      </c>
      <c r="I123" s="272" t="s">
        <v>58</v>
      </c>
      <c r="J123" s="272" t="s">
        <v>1486</v>
      </c>
      <c r="K123" s="301"/>
    </row>
    <row r="124" spans="2:11" ht="17.25" customHeight="1" x14ac:dyDescent="0.2">
      <c r="B124" s="300"/>
      <c r="C124" s="274" t="s">
        <v>1487</v>
      </c>
      <c r="D124" s="274"/>
      <c r="E124" s="274"/>
      <c r="F124" s="275" t="s">
        <v>1488</v>
      </c>
      <c r="G124" s="276"/>
      <c r="H124" s="274"/>
      <c r="I124" s="274"/>
      <c r="J124" s="274" t="s">
        <v>1489</v>
      </c>
      <c r="K124" s="301"/>
    </row>
    <row r="125" spans="2:11" ht="5.25" customHeight="1" x14ac:dyDescent="0.2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pans="2:11" ht="15" customHeight="1" x14ac:dyDescent="0.2">
      <c r="B126" s="302"/>
      <c r="C126" s="259" t="s">
        <v>1492</v>
      </c>
      <c r="D126" s="279"/>
      <c r="E126" s="279"/>
      <c r="F126" s="280" t="s">
        <v>1009</v>
      </c>
      <c r="G126" s="259"/>
      <c r="H126" s="259" t="s">
        <v>1529</v>
      </c>
      <c r="I126" s="259" t="s">
        <v>1491</v>
      </c>
      <c r="J126" s="259">
        <v>120</v>
      </c>
      <c r="K126" s="305"/>
    </row>
    <row r="127" spans="2:11" ht="15" customHeight="1" x14ac:dyDescent="0.2">
      <c r="B127" s="302"/>
      <c r="C127" s="259" t="s">
        <v>1538</v>
      </c>
      <c r="D127" s="259"/>
      <c r="E127" s="259"/>
      <c r="F127" s="280" t="s">
        <v>1009</v>
      </c>
      <c r="G127" s="259"/>
      <c r="H127" s="259" t="s">
        <v>1539</v>
      </c>
      <c r="I127" s="259" t="s">
        <v>1491</v>
      </c>
      <c r="J127" s="259" t="s">
        <v>1540</v>
      </c>
      <c r="K127" s="305"/>
    </row>
    <row r="128" spans="2:11" ht="15" customHeight="1" x14ac:dyDescent="0.2">
      <c r="B128" s="302"/>
      <c r="C128" s="259" t="s">
        <v>83</v>
      </c>
      <c r="D128" s="259"/>
      <c r="E128" s="259"/>
      <c r="F128" s="280" t="s">
        <v>1009</v>
      </c>
      <c r="G128" s="259"/>
      <c r="H128" s="259" t="s">
        <v>1541</v>
      </c>
      <c r="I128" s="259" t="s">
        <v>1491</v>
      </c>
      <c r="J128" s="259" t="s">
        <v>1540</v>
      </c>
      <c r="K128" s="305"/>
    </row>
    <row r="129" spans="2:11" ht="15" customHeight="1" x14ac:dyDescent="0.2">
      <c r="B129" s="302"/>
      <c r="C129" s="259" t="s">
        <v>1500</v>
      </c>
      <c r="D129" s="259"/>
      <c r="E129" s="259"/>
      <c r="F129" s="280" t="s">
        <v>1495</v>
      </c>
      <c r="G129" s="259"/>
      <c r="H129" s="259" t="s">
        <v>1501</v>
      </c>
      <c r="I129" s="259" t="s">
        <v>1491</v>
      </c>
      <c r="J129" s="259">
        <v>15</v>
      </c>
      <c r="K129" s="305"/>
    </row>
    <row r="130" spans="2:11" ht="15" customHeight="1" x14ac:dyDescent="0.2">
      <c r="B130" s="302"/>
      <c r="C130" s="283" t="s">
        <v>1502</v>
      </c>
      <c r="D130" s="283"/>
      <c r="E130" s="283"/>
      <c r="F130" s="284" t="s">
        <v>1495</v>
      </c>
      <c r="G130" s="283"/>
      <c r="H130" s="283" t="s">
        <v>1503</v>
      </c>
      <c r="I130" s="283" t="s">
        <v>1491</v>
      </c>
      <c r="J130" s="283">
        <v>15</v>
      </c>
      <c r="K130" s="305"/>
    </row>
    <row r="131" spans="2:11" ht="15" customHeight="1" x14ac:dyDescent="0.2">
      <c r="B131" s="302"/>
      <c r="C131" s="283" t="s">
        <v>1504</v>
      </c>
      <c r="D131" s="283"/>
      <c r="E131" s="283"/>
      <c r="F131" s="284" t="s">
        <v>1495</v>
      </c>
      <c r="G131" s="283"/>
      <c r="H131" s="283" t="s">
        <v>1505</v>
      </c>
      <c r="I131" s="283" t="s">
        <v>1491</v>
      </c>
      <c r="J131" s="283">
        <v>20</v>
      </c>
      <c r="K131" s="305"/>
    </row>
    <row r="132" spans="2:11" ht="15" customHeight="1" x14ac:dyDescent="0.2">
      <c r="B132" s="302"/>
      <c r="C132" s="283" t="s">
        <v>1506</v>
      </c>
      <c r="D132" s="283"/>
      <c r="E132" s="283"/>
      <c r="F132" s="284" t="s">
        <v>1495</v>
      </c>
      <c r="G132" s="283"/>
      <c r="H132" s="283" t="s">
        <v>1507</v>
      </c>
      <c r="I132" s="283" t="s">
        <v>1491</v>
      </c>
      <c r="J132" s="283">
        <v>20</v>
      </c>
      <c r="K132" s="305"/>
    </row>
    <row r="133" spans="2:11" ht="15" customHeight="1" x14ac:dyDescent="0.2">
      <c r="B133" s="302"/>
      <c r="C133" s="259" t="s">
        <v>1494</v>
      </c>
      <c r="D133" s="259"/>
      <c r="E133" s="259"/>
      <c r="F133" s="280" t="s">
        <v>1495</v>
      </c>
      <c r="G133" s="259"/>
      <c r="H133" s="259" t="s">
        <v>1529</v>
      </c>
      <c r="I133" s="259" t="s">
        <v>1491</v>
      </c>
      <c r="J133" s="259">
        <v>50</v>
      </c>
      <c r="K133" s="305"/>
    </row>
    <row r="134" spans="2:11" ht="15" customHeight="1" x14ac:dyDescent="0.2">
      <c r="B134" s="302"/>
      <c r="C134" s="259" t="s">
        <v>1508</v>
      </c>
      <c r="D134" s="259"/>
      <c r="E134" s="259"/>
      <c r="F134" s="280" t="s">
        <v>1495</v>
      </c>
      <c r="G134" s="259"/>
      <c r="H134" s="259" t="s">
        <v>1529</v>
      </c>
      <c r="I134" s="259" t="s">
        <v>1491</v>
      </c>
      <c r="J134" s="259">
        <v>50</v>
      </c>
      <c r="K134" s="305"/>
    </row>
    <row r="135" spans="2:11" ht="15" customHeight="1" x14ac:dyDescent="0.2">
      <c r="B135" s="302"/>
      <c r="C135" s="259" t="s">
        <v>1514</v>
      </c>
      <c r="D135" s="259"/>
      <c r="E135" s="259"/>
      <c r="F135" s="280" t="s">
        <v>1495</v>
      </c>
      <c r="G135" s="259"/>
      <c r="H135" s="259" t="s">
        <v>1529</v>
      </c>
      <c r="I135" s="259" t="s">
        <v>1491</v>
      </c>
      <c r="J135" s="259">
        <v>50</v>
      </c>
      <c r="K135" s="305"/>
    </row>
    <row r="136" spans="2:11" ht="15" customHeight="1" x14ac:dyDescent="0.2">
      <c r="B136" s="302"/>
      <c r="C136" s="259" t="s">
        <v>1516</v>
      </c>
      <c r="D136" s="259"/>
      <c r="E136" s="259"/>
      <c r="F136" s="280" t="s">
        <v>1495</v>
      </c>
      <c r="G136" s="259"/>
      <c r="H136" s="259" t="s">
        <v>1529</v>
      </c>
      <c r="I136" s="259" t="s">
        <v>1491</v>
      </c>
      <c r="J136" s="259">
        <v>50</v>
      </c>
      <c r="K136" s="305"/>
    </row>
    <row r="137" spans="2:11" ht="15" customHeight="1" x14ac:dyDescent="0.2">
      <c r="B137" s="302"/>
      <c r="C137" s="259" t="s">
        <v>1517</v>
      </c>
      <c r="D137" s="259"/>
      <c r="E137" s="259"/>
      <c r="F137" s="280" t="s">
        <v>1495</v>
      </c>
      <c r="G137" s="259"/>
      <c r="H137" s="259" t="s">
        <v>1542</v>
      </c>
      <c r="I137" s="259" t="s">
        <v>1491</v>
      </c>
      <c r="J137" s="259">
        <v>255</v>
      </c>
      <c r="K137" s="305"/>
    </row>
    <row r="138" spans="2:11" ht="15" customHeight="1" x14ac:dyDescent="0.2">
      <c r="B138" s="302"/>
      <c r="C138" s="259" t="s">
        <v>1519</v>
      </c>
      <c r="D138" s="259"/>
      <c r="E138" s="259"/>
      <c r="F138" s="280" t="s">
        <v>1009</v>
      </c>
      <c r="G138" s="259"/>
      <c r="H138" s="259" t="s">
        <v>1543</v>
      </c>
      <c r="I138" s="259" t="s">
        <v>1521</v>
      </c>
      <c r="J138" s="259"/>
      <c r="K138" s="305"/>
    </row>
    <row r="139" spans="2:11" ht="15" customHeight="1" x14ac:dyDescent="0.2">
      <c r="B139" s="302"/>
      <c r="C139" s="259" t="s">
        <v>1522</v>
      </c>
      <c r="D139" s="259"/>
      <c r="E139" s="259"/>
      <c r="F139" s="280" t="s">
        <v>1009</v>
      </c>
      <c r="G139" s="259"/>
      <c r="H139" s="259" t="s">
        <v>1544</v>
      </c>
      <c r="I139" s="259" t="s">
        <v>1524</v>
      </c>
      <c r="J139" s="259"/>
      <c r="K139" s="305"/>
    </row>
    <row r="140" spans="2:11" ht="15" customHeight="1" x14ac:dyDescent="0.2">
      <c r="B140" s="302"/>
      <c r="C140" s="259" t="s">
        <v>1525</v>
      </c>
      <c r="D140" s="259"/>
      <c r="E140" s="259"/>
      <c r="F140" s="280" t="s">
        <v>1009</v>
      </c>
      <c r="G140" s="259"/>
      <c r="H140" s="259" t="s">
        <v>1525</v>
      </c>
      <c r="I140" s="259" t="s">
        <v>1524</v>
      </c>
      <c r="J140" s="259"/>
      <c r="K140" s="305"/>
    </row>
    <row r="141" spans="2:11" ht="15" customHeight="1" x14ac:dyDescent="0.2">
      <c r="B141" s="302"/>
      <c r="C141" s="259" t="s">
        <v>39</v>
      </c>
      <c r="D141" s="259"/>
      <c r="E141" s="259"/>
      <c r="F141" s="280" t="s">
        <v>1009</v>
      </c>
      <c r="G141" s="259"/>
      <c r="H141" s="259" t="s">
        <v>1545</v>
      </c>
      <c r="I141" s="259" t="s">
        <v>1524</v>
      </c>
      <c r="J141" s="259"/>
      <c r="K141" s="305"/>
    </row>
    <row r="142" spans="2:11" ht="15" customHeight="1" x14ac:dyDescent="0.2">
      <c r="B142" s="302"/>
      <c r="C142" s="259" t="s">
        <v>1546</v>
      </c>
      <c r="D142" s="259"/>
      <c r="E142" s="259"/>
      <c r="F142" s="280" t="s">
        <v>1009</v>
      </c>
      <c r="G142" s="259"/>
      <c r="H142" s="259" t="s">
        <v>1547</v>
      </c>
      <c r="I142" s="259" t="s">
        <v>1524</v>
      </c>
      <c r="J142" s="259"/>
      <c r="K142" s="305"/>
    </row>
    <row r="143" spans="2:11" ht="15" customHeight="1" x14ac:dyDescent="0.2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pans="2:11" ht="18.75" customHeight="1" x14ac:dyDescent="0.2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pans="2:11" ht="18.75" customHeight="1" x14ac:dyDescent="0.2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ht="7.5" customHeight="1" x14ac:dyDescent="0.2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ht="45" customHeight="1" x14ac:dyDescent="0.2">
      <c r="B147" s="270"/>
      <c r="C147" s="382" t="s">
        <v>1548</v>
      </c>
      <c r="D147" s="382"/>
      <c r="E147" s="382"/>
      <c r="F147" s="382"/>
      <c r="G147" s="382"/>
      <c r="H147" s="382"/>
      <c r="I147" s="382"/>
      <c r="J147" s="382"/>
      <c r="K147" s="271"/>
    </row>
    <row r="148" spans="2:11" ht="17.25" customHeight="1" x14ac:dyDescent="0.2">
      <c r="B148" s="270"/>
      <c r="C148" s="272" t="s">
        <v>1484</v>
      </c>
      <c r="D148" s="272"/>
      <c r="E148" s="272"/>
      <c r="F148" s="272" t="s">
        <v>1485</v>
      </c>
      <c r="G148" s="273"/>
      <c r="H148" s="272" t="s">
        <v>55</v>
      </c>
      <c r="I148" s="272" t="s">
        <v>58</v>
      </c>
      <c r="J148" s="272" t="s">
        <v>1486</v>
      </c>
      <c r="K148" s="271"/>
    </row>
    <row r="149" spans="2:11" ht="17.25" customHeight="1" x14ac:dyDescent="0.2">
      <c r="B149" s="270"/>
      <c r="C149" s="274" t="s">
        <v>1487</v>
      </c>
      <c r="D149" s="274"/>
      <c r="E149" s="274"/>
      <c r="F149" s="275" t="s">
        <v>1488</v>
      </c>
      <c r="G149" s="276"/>
      <c r="H149" s="274"/>
      <c r="I149" s="274"/>
      <c r="J149" s="274" t="s">
        <v>1489</v>
      </c>
      <c r="K149" s="271"/>
    </row>
    <row r="150" spans="2:11" ht="5.25" customHeight="1" x14ac:dyDescent="0.2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pans="2:11" ht="15" customHeight="1" x14ac:dyDescent="0.2">
      <c r="B151" s="282"/>
      <c r="C151" s="309" t="s">
        <v>1492</v>
      </c>
      <c r="D151" s="259"/>
      <c r="E151" s="259"/>
      <c r="F151" s="310" t="s">
        <v>1009</v>
      </c>
      <c r="G151" s="259"/>
      <c r="H151" s="309" t="s">
        <v>1529</v>
      </c>
      <c r="I151" s="309" t="s">
        <v>1491</v>
      </c>
      <c r="J151" s="309">
        <v>120</v>
      </c>
      <c r="K151" s="305"/>
    </row>
    <row r="152" spans="2:11" ht="15" customHeight="1" x14ac:dyDescent="0.2">
      <c r="B152" s="282"/>
      <c r="C152" s="309" t="s">
        <v>1538</v>
      </c>
      <c r="D152" s="259"/>
      <c r="E152" s="259"/>
      <c r="F152" s="310" t="s">
        <v>1009</v>
      </c>
      <c r="G152" s="259"/>
      <c r="H152" s="309" t="s">
        <v>1549</v>
      </c>
      <c r="I152" s="309" t="s">
        <v>1491</v>
      </c>
      <c r="J152" s="309" t="s">
        <v>1540</v>
      </c>
      <c r="K152" s="305"/>
    </row>
    <row r="153" spans="2:11" ht="15" customHeight="1" x14ac:dyDescent="0.2">
      <c r="B153" s="282"/>
      <c r="C153" s="309" t="s">
        <v>83</v>
      </c>
      <c r="D153" s="259"/>
      <c r="E153" s="259"/>
      <c r="F153" s="310" t="s">
        <v>1009</v>
      </c>
      <c r="G153" s="259"/>
      <c r="H153" s="309" t="s">
        <v>1550</v>
      </c>
      <c r="I153" s="309" t="s">
        <v>1491</v>
      </c>
      <c r="J153" s="309" t="s">
        <v>1540</v>
      </c>
      <c r="K153" s="305"/>
    </row>
    <row r="154" spans="2:11" ht="15" customHeight="1" x14ac:dyDescent="0.2">
      <c r="B154" s="282"/>
      <c r="C154" s="309" t="s">
        <v>1494</v>
      </c>
      <c r="D154" s="259"/>
      <c r="E154" s="259"/>
      <c r="F154" s="310" t="s">
        <v>1495</v>
      </c>
      <c r="G154" s="259"/>
      <c r="H154" s="309" t="s">
        <v>1529</v>
      </c>
      <c r="I154" s="309" t="s">
        <v>1491</v>
      </c>
      <c r="J154" s="309">
        <v>50</v>
      </c>
      <c r="K154" s="305"/>
    </row>
    <row r="155" spans="2:11" ht="15" customHeight="1" x14ac:dyDescent="0.2">
      <c r="B155" s="282"/>
      <c r="C155" s="309" t="s">
        <v>1497</v>
      </c>
      <c r="D155" s="259"/>
      <c r="E155" s="259"/>
      <c r="F155" s="310" t="s">
        <v>1009</v>
      </c>
      <c r="G155" s="259"/>
      <c r="H155" s="309" t="s">
        <v>1529</v>
      </c>
      <c r="I155" s="309" t="s">
        <v>1499</v>
      </c>
      <c r="J155" s="309"/>
      <c r="K155" s="305"/>
    </row>
    <row r="156" spans="2:11" ht="15" customHeight="1" x14ac:dyDescent="0.2">
      <c r="B156" s="282"/>
      <c r="C156" s="309" t="s">
        <v>1508</v>
      </c>
      <c r="D156" s="259"/>
      <c r="E156" s="259"/>
      <c r="F156" s="310" t="s">
        <v>1495</v>
      </c>
      <c r="G156" s="259"/>
      <c r="H156" s="309" t="s">
        <v>1529</v>
      </c>
      <c r="I156" s="309" t="s">
        <v>1491</v>
      </c>
      <c r="J156" s="309">
        <v>50</v>
      </c>
      <c r="K156" s="305"/>
    </row>
    <row r="157" spans="2:11" ht="15" customHeight="1" x14ac:dyDescent="0.2">
      <c r="B157" s="282"/>
      <c r="C157" s="309" t="s">
        <v>1516</v>
      </c>
      <c r="D157" s="259"/>
      <c r="E157" s="259"/>
      <c r="F157" s="310" t="s">
        <v>1495</v>
      </c>
      <c r="G157" s="259"/>
      <c r="H157" s="309" t="s">
        <v>1529</v>
      </c>
      <c r="I157" s="309" t="s">
        <v>1491</v>
      </c>
      <c r="J157" s="309">
        <v>50</v>
      </c>
      <c r="K157" s="305"/>
    </row>
    <row r="158" spans="2:11" ht="15" customHeight="1" x14ac:dyDescent="0.2">
      <c r="B158" s="282"/>
      <c r="C158" s="309" t="s">
        <v>1514</v>
      </c>
      <c r="D158" s="259"/>
      <c r="E158" s="259"/>
      <c r="F158" s="310" t="s">
        <v>1495</v>
      </c>
      <c r="G158" s="259"/>
      <c r="H158" s="309" t="s">
        <v>1529</v>
      </c>
      <c r="I158" s="309" t="s">
        <v>1491</v>
      </c>
      <c r="J158" s="309">
        <v>50</v>
      </c>
      <c r="K158" s="305"/>
    </row>
    <row r="159" spans="2:11" ht="15" customHeight="1" x14ac:dyDescent="0.2">
      <c r="B159" s="282"/>
      <c r="C159" s="309" t="s">
        <v>121</v>
      </c>
      <c r="D159" s="259"/>
      <c r="E159" s="259"/>
      <c r="F159" s="310" t="s">
        <v>1009</v>
      </c>
      <c r="G159" s="259"/>
      <c r="H159" s="309" t="s">
        <v>1551</v>
      </c>
      <c r="I159" s="309" t="s">
        <v>1491</v>
      </c>
      <c r="J159" s="309" t="s">
        <v>1552</v>
      </c>
      <c r="K159" s="305"/>
    </row>
    <row r="160" spans="2:11" ht="15" customHeight="1" x14ac:dyDescent="0.2">
      <c r="B160" s="282"/>
      <c r="C160" s="309" t="s">
        <v>1553</v>
      </c>
      <c r="D160" s="259"/>
      <c r="E160" s="259"/>
      <c r="F160" s="310" t="s">
        <v>1009</v>
      </c>
      <c r="G160" s="259"/>
      <c r="H160" s="309" t="s">
        <v>1554</v>
      </c>
      <c r="I160" s="309" t="s">
        <v>1524</v>
      </c>
      <c r="J160" s="309"/>
      <c r="K160" s="305"/>
    </row>
    <row r="161" spans="2:11" ht="15" customHeight="1" x14ac:dyDescent="0.2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pans="2:11" ht="18.75" customHeight="1" x14ac:dyDescent="0.2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pans="2:11" ht="18.75" customHeight="1" x14ac:dyDescent="0.2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ht="7.5" customHeight="1" x14ac:dyDescent="0.2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ht="45" customHeight="1" x14ac:dyDescent="0.2">
      <c r="B165" s="251"/>
      <c r="C165" s="383" t="s">
        <v>1555</v>
      </c>
      <c r="D165" s="383"/>
      <c r="E165" s="383"/>
      <c r="F165" s="383"/>
      <c r="G165" s="383"/>
      <c r="H165" s="383"/>
      <c r="I165" s="383"/>
      <c r="J165" s="383"/>
      <c r="K165" s="252"/>
    </row>
    <row r="166" spans="2:11" ht="17.25" customHeight="1" x14ac:dyDescent="0.2">
      <c r="B166" s="251"/>
      <c r="C166" s="272" t="s">
        <v>1484</v>
      </c>
      <c r="D166" s="272"/>
      <c r="E166" s="272"/>
      <c r="F166" s="272" t="s">
        <v>1485</v>
      </c>
      <c r="G166" s="314"/>
      <c r="H166" s="315" t="s">
        <v>55</v>
      </c>
      <c r="I166" s="315" t="s">
        <v>58</v>
      </c>
      <c r="J166" s="272" t="s">
        <v>1486</v>
      </c>
      <c r="K166" s="252"/>
    </row>
    <row r="167" spans="2:11" ht="17.25" customHeight="1" x14ac:dyDescent="0.2">
      <c r="B167" s="253"/>
      <c r="C167" s="274" t="s">
        <v>1487</v>
      </c>
      <c r="D167" s="274"/>
      <c r="E167" s="274"/>
      <c r="F167" s="275" t="s">
        <v>1488</v>
      </c>
      <c r="G167" s="316"/>
      <c r="H167" s="317"/>
      <c r="I167" s="317"/>
      <c r="J167" s="274" t="s">
        <v>1489</v>
      </c>
      <c r="K167" s="254"/>
    </row>
    <row r="168" spans="2:11" ht="5.25" customHeight="1" x14ac:dyDescent="0.2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pans="2:11" ht="15" customHeight="1" x14ac:dyDescent="0.2">
      <c r="B169" s="282"/>
      <c r="C169" s="259" t="s">
        <v>1492</v>
      </c>
      <c r="D169" s="259"/>
      <c r="E169" s="259"/>
      <c r="F169" s="280" t="s">
        <v>1009</v>
      </c>
      <c r="G169" s="259"/>
      <c r="H169" s="259" t="s">
        <v>1529</v>
      </c>
      <c r="I169" s="259" t="s">
        <v>1491</v>
      </c>
      <c r="J169" s="259">
        <v>120</v>
      </c>
      <c r="K169" s="305"/>
    </row>
    <row r="170" spans="2:11" ht="15" customHeight="1" x14ac:dyDescent="0.2">
      <c r="B170" s="282"/>
      <c r="C170" s="259" t="s">
        <v>1538</v>
      </c>
      <c r="D170" s="259"/>
      <c r="E170" s="259"/>
      <c r="F170" s="280" t="s">
        <v>1009</v>
      </c>
      <c r="G170" s="259"/>
      <c r="H170" s="259" t="s">
        <v>1539</v>
      </c>
      <c r="I170" s="259" t="s">
        <v>1491</v>
      </c>
      <c r="J170" s="259" t="s">
        <v>1540</v>
      </c>
      <c r="K170" s="305"/>
    </row>
    <row r="171" spans="2:11" ht="15" customHeight="1" x14ac:dyDescent="0.2">
      <c r="B171" s="282"/>
      <c r="C171" s="259" t="s">
        <v>83</v>
      </c>
      <c r="D171" s="259"/>
      <c r="E171" s="259"/>
      <c r="F171" s="280" t="s">
        <v>1009</v>
      </c>
      <c r="G171" s="259"/>
      <c r="H171" s="259" t="s">
        <v>1556</v>
      </c>
      <c r="I171" s="259" t="s">
        <v>1491</v>
      </c>
      <c r="J171" s="259" t="s">
        <v>1540</v>
      </c>
      <c r="K171" s="305"/>
    </row>
    <row r="172" spans="2:11" ht="15" customHeight="1" x14ac:dyDescent="0.2">
      <c r="B172" s="282"/>
      <c r="C172" s="259" t="s">
        <v>1494</v>
      </c>
      <c r="D172" s="259"/>
      <c r="E172" s="259"/>
      <c r="F172" s="280" t="s">
        <v>1495</v>
      </c>
      <c r="G172" s="259"/>
      <c r="H172" s="259" t="s">
        <v>1556</v>
      </c>
      <c r="I172" s="259" t="s">
        <v>1491</v>
      </c>
      <c r="J172" s="259">
        <v>50</v>
      </c>
      <c r="K172" s="305"/>
    </row>
    <row r="173" spans="2:11" ht="15" customHeight="1" x14ac:dyDescent="0.2">
      <c r="B173" s="282"/>
      <c r="C173" s="259" t="s">
        <v>1497</v>
      </c>
      <c r="D173" s="259"/>
      <c r="E173" s="259"/>
      <c r="F173" s="280" t="s">
        <v>1009</v>
      </c>
      <c r="G173" s="259"/>
      <c r="H173" s="259" t="s">
        <v>1556</v>
      </c>
      <c r="I173" s="259" t="s">
        <v>1499</v>
      </c>
      <c r="J173" s="259"/>
      <c r="K173" s="305"/>
    </row>
    <row r="174" spans="2:11" ht="15" customHeight="1" x14ac:dyDescent="0.2">
      <c r="B174" s="282"/>
      <c r="C174" s="259" t="s">
        <v>1508</v>
      </c>
      <c r="D174" s="259"/>
      <c r="E174" s="259"/>
      <c r="F174" s="280" t="s">
        <v>1495</v>
      </c>
      <c r="G174" s="259"/>
      <c r="H174" s="259" t="s">
        <v>1556</v>
      </c>
      <c r="I174" s="259" t="s">
        <v>1491</v>
      </c>
      <c r="J174" s="259">
        <v>50</v>
      </c>
      <c r="K174" s="305"/>
    </row>
    <row r="175" spans="2:11" ht="15" customHeight="1" x14ac:dyDescent="0.2">
      <c r="B175" s="282"/>
      <c r="C175" s="259" t="s">
        <v>1516</v>
      </c>
      <c r="D175" s="259"/>
      <c r="E175" s="259"/>
      <c r="F175" s="280" t="s">
        <v>1495</v>
      </c>
      <c r="G175" s="259"/>
      <c r="H175" s="259" t="s">
        <v>1556</v>
      </c>
      <c r="I175" s="259" t="s">
        <v>1491</v>
      </c>
      <c r="J175" s="259">
        <v>50</v>
      </c>
      <c r="K175" s="305"/>
    </row>
    <row r="176" spans="2:11" ht="15" customHeight="1" x14ac:dyDescent="0.2">
      <c r="B176" s="282"/>
      <c r="C176" s="259" t="s">
        <v>1514</v>
      </c>
      <c r="D176" s="259"/>
      <c r="E176" s="259"/>
      <c r="F176" s="280" t="s">
        <v>1495</v>
      </c>
      <c r="G176" s="259"/>
      <c r="H176" s="259" t="s">
        <v>1556</v>
      </c>
      <c r="I176" s="259" t="s">
        <v>1491</v>
      </c>
      <c r="J176" s="259">
        <v>50</v>
      </c>
      <c r="K176" s="305"/>
    </row>
    <row r="177" spans="2:11" ht="15" customHeight="1" x14ac:dyDescent="0.2">
      <c r="B177" s="282"/>
      <c r="C177" s="259" t="s">
        <v>138</v>
      </c>
      <c r="D177" s="259"/>
      <c r="E177" s="259"/>
      <c r="F177" s="280" t="s">
        <v>1009</v>
      </c>
      <c r="G177" s="259"/>
      <c r="H177" s="259" t="s">
        <v>1557</v>
      </c>
      <c r="I177" s="259" t="s">
        <v>1558</v>
      </c>
      <c r="J177" s="259"/>
      <c r="K177" s="305"/>
    </row>
    <row r="178" spans="2:11" ht="15" customHeight="1" x14ac:dyDescent="0.2">
      <c r="B178" s="282"/>
      <c r="C178" s="259" t="s">
        <v>58</v>
      </c>
      <c r="D178" s="259"/>
      <c r="E178" s="259"/>
      <c r="F178" s="280" t="s">
        <v>1009</v>
      </c>
      <c r="G178" s="259"/>
      <c r="H178" s="259" t="s">
        <v>1559</v>
      </c>
      <c r="I178" s="259" t="s">
        <v>1560</v>
      </c>
      <c r="J178" s="259">
        <v>1</v>
      </c>
      <c r="K178" s="305"/>
    </row>
    <row r="179" spans="2:11" ht="15" customHeight="1" x14ac:dyDescent="0.2">
      <c r="B179" s="282"/>
      <c r="C179" s="259" t="s">
        <v>54</v>
      </c>
      <c r="D179" s="259"/>
      <c r="E179" s="259"/>
      <c r="F179" s="280" t="s">
        <v>1009</v>
      </c>
      <c r="G179" s="259"/>
      <c r="H179" s="259" t="s">
        <v>1561</v>
      </c>
      <c r="I179" s="259" t="s">
        <v>1491</v>
      </c>
      <c r="J179" s="259">
        <v>20</v>
      </c>
      <c r="K179" s="305"/>
    </row>
    <row r="180" spans="2:11" ht="15" customHeight="1" x14ac:dyDescent="0.2">
      <c r="B180" s="282"/>
      <c r="C180" s="259" t="s">
        <v>55</v>
      </c>
      <c r="D180" s="259"/>
      <c r="E180" s="259"/>
      <c r="F180" s="280" t="s">
        <v>1009</v>
      </c>
      <c r="G180" s="259"/>
      <c r="H180" s="259" t="s">
        <v>1562</v>
      </c>
      <c r="I180" s="259" t="s">
        <v>1491</v>
      </c>
      <c r="J180" s="259">
        <v>255</v>
      </c>
      <c r="K180" s="305"/>
    </row>
    <row r="181" spans="2:11" ht="15" customHeight="1" x14ac:dyDescent="0.2">
      <c r="B181" s="282"/>
      <c r="C181" s="259" t="s">
        <v>139</v>
      </c>
      <c r="D181" s="259"/>
      <c r="E181" s="259"/>
      <c r="F181" s="280" t="s">
        <v>1009</v>
      </c>
      <c r="G181" s="259"/>
      <c r="H181" s="259" t="s">
        <v>1454</v>
      </c>
      <c r="I181" s="259" t="s">
        <v>1491</v>
      </c>
      <c r="J181" s="259">
        <v>10</v>
      </c>
      <c r="K181" s="305"/>
    </row>
    <row r="182" spans="2:11" ht="15" customHeight="1" x14ac:dyDescent="0.2">
      <c r="B182" s="282"/>
      <c r="C182" s="259" t="s">
        <v>140</v>
      </c>
      <c r="D182" s="259"/>
      <c r="E182" s="259"/>
      <c r="F182" s="280" t="s">
        <v>1009</v>
      </c>
      <c r="G182" s="259"/>
      <c r="H182" s="259" t="s">
        <v>1563</v>
      </c>
      <c r="I182" s="259" t="s">
        <v>1524</v>
      </c>
      <c r="J182" s="259"/>
      <c r="K182" s="305"/>
    </row>
    <row r="183" spans="2:11" ht="15" customHeight="1" x14ac:dyDescent="0.2">
      <c r="B183" s="282"/>
      <c r="C183" s="259" t="s">
        <v>1564</v>
      </c>
      <c r="D183" s="259"/>
      <c r="E183" s="259"/>
      <c r="F183" s="280" t="s">
        <v>1009</v>
      </c>
      <c r="G183" s="259"/>
      <c r="H183" s="259" t="s">
        <v>1565</v>
      </c>
      <c r="I183" s="259" t="s">
        <v>1524</v>
      </c>
      <c r="J183" s="259"/>
      <c r="K183" s="305"/>
    </row>
    <row r="184" spans="2:11" ht="15" customHeight="1" x14ac:dyDescent="0.2">
      <c r="B184" s="282"/>
      <c r="C184" s="259" t="s">
        <v>1553</v>
      </c>
      <c r="D184" s="259"/>
      <c r="E184" s="259"/>
      <c r="F184" s="280" t="s">
        <v>1009</v>
      </c>
      <c r="G184" s="259"/>
      <c r="H184" s="259" t="s">
        <v>1566</v>
      </c>
      <c r="I184" s="259" t="s">
        <v>1524</v>
      </c>
      <c r="J184" s="259"/>
      <c r="K184" s="305"/>
    </row>
    <row r="185" spans="2:11" ht="15" customHeight="1" x14ac:dyDescent="0.2">
      <c r="B185" s="282"/>
      <c r="C185" s="259" t="s">
        <v>142</v>
      </c>
      <c r="D185" s="259"/>
      <c r="E185" s="259"/>
      <c r="F185" s="280" t="s">
        <v>1495</v>
      </c>
      <c r="G185" s="259"/>
      <c r="H185" s="259" t="s">
        <v>1567</v>
      </c>
      <c r="I185" s="259" t="s">
        <v>1491</v>
      </c>
      <c r="J185" s="259">
        <v>50</v>
      </c>
      <c r="K185" s="305"/>
    </row>
    <row r="186" spans="2:11" ht="15" customHeight="1" x14ac:dyDescent="0.2">
      <c r="B186" s="282"/>
      <c r="C186" s="259" t="s">
        <v>1568</v>
      </c>
      <c r="D186" s="259"/>
      <c r="E186" s="259"/>
      <c r="F186" s="280" t="s">
        <v>1495</v>
      </c>
      <c r="G186" s="259"/>
      <c r="H186" s="259" t="s">
        <v>1569</v>
      </c>
      <c r="I186" s="259" t="s">
        <v>1570</v>
      </c>
      <c r="J186" s="259"/>
      <c r="K186" s="305"/>
    </row>
    <row r="187" spans="2:11" ht="15" customHeight="1" x14ac:dyDescent="0.2">
      <c r="B187" s="282"/>
      <c r="C187" s="259" t="s">
        <v>1571</v>
      </c>
      <c r="D187" s="259"/>
      <c r="E187" s="259"/>
      <c r="F187" s="280" t="s">
        <v>1495</v>
      </c>
      <c r="G187" s="259"/>
      <c r="H187" s="259" t="s">
        <v>1572</v>
      </c>
      <c r="I187" s="259" t="s">
        <v>1570</v>
      </c>
      <c r="J187" s="259"/>
      <c r="K187" s="305"/>
    </row>
    <row r="188" spans="2:11" ht="15" customHeight="1" x14ac:dyDescent="0.2">
      <c r="B188" s="282"/>
      <c r="C188" s="259" t="s">
        <v>1573</v>
      </c>
      <c r="D188" s="259"/>
      <c r="E188" s="259"/>
      <c r="F188" s="280" t="s">
        <v>1495</v>
      </c>
      <c r="G188" s="259"/>
      <c r="H188" s="259" t="s">
        <v>1574</v>
      </c>
      <c r="I188" s="259" t="s">
        <v>1570</v>
      </c>
      <c r="J188" s="259"/>
      <c r="K188" s="305"/>
    </row>
    <row r="189" spans="2:11" ht="15" customHeight="1" x14ac:dyDescent="0.2">
      <c r="B189" s="282"/>
      <c r="C189" s="318" t="s">
        <v>1575</v>
      </c>
      <c r="D189" s="259"/>
      <c r="E189" s="259"/>
      <c r="F189" s="280" t="s">
        <v>1495</v>
      </c>
      <c r="G189" s="259"/>
      <c r="H189" s="259" t="s">
        <v>1576</v>
      </c>
      <c r="I189" s="259" t="s">
        <v>1577</v>
      </c>
      <c r="J189" s="319" t="s">
        <v>1578</v>
      </c>
      <c r="K189" s="305"/>
    </row>
    <row r="190" spans="2:11" ht="15" customHeight="1" x14ac:dyDescent="0.2">
      <c r="B190" s="282"/>
      <c r="C190" s="318" t="s">
        <v>43</v>
      </c>
      <c r="D190" s="259"/>
      <c r="E190" s="259"/>
      <c r="F190" s="280" t="s">
        <v>1009</v>
      </c>
      <c r="G190" s="259"/>
      <c r="H190" s="256" t="s">
        <v>1579</v>
      </c>
      <c r="I190" s="259" t="s">
        <v>1580</v>
      </c>
      <c r="J190" s="259"/>
      <c r="K190" s="305"/>
    </row>
    <row r="191" spans="2:11" ht="15" customHeight="1" x14ac:dyDescent="0.2">
      <c r="B191" s="282"/>
      <c r="C191" s="318" t="s">
        <v>1581</v>
      </c>
      <c r="D191" s="259"/>
      <c r="E191" s="259"/>
      <c r="F191" s="280" t="s">
        <v>1009</v>
      </c>
      <c r="G191" s="259"/>
      <c r="H191" s="259" t="s">
        <v>1582</v>
      </c>
      <c r="I191" s="259" t="s">
        <v>1524</v>
      </c>
      <c r="J191" s="259"/>
      <c r="K191" s="305"/>
    </row>
    <row r="192" spans="2:11" ht="15" customHeight="1" x14ac:dyDescent="0.2">
      <c r="B192" s="282"/>
      <c r="C192" s="318" t="s">
        <v>1583</v>
      </c>
      <c r="D192" s="259"/>
      <c r="E192" s="259"/>
      <c r="F192" s="280" t="s">
        <v>1009</v>
      </c>
      <c r="G192" s="259"/>
      <c r="H192" s="259" t="s">
        <v>1584</v>
      </c>
      <c r="I192" s="259" t="s">
        <v>1524</v>
      </c>
      <c r="J192" s="259"/>
      <c r="K192" s="305"/>
    </row>
    <row r="193" spans="2:11" ht="15" customHeight="1" x14ac:dyDescent="0.2">
      <c r="B193" s="282"/>
      <c r="C193" s="318" t="s">
        <v>1585</v>
      </c>
      <c r="D193" s="259"/>
      <c r="E193" s="259"/>
      <c r="F193" s="280" t="s">
        <v>1495</v>
      </c>
      <c r="G193" s="259"/>
      <c r="H193" s="259" t="s">
        <v>1586</v>
      </c>
      <c r="I193" s="259" t="s">
        <v>1524</v>
      </c>
      <c r="J193" s="259"/>
      <c r="K193" s="305"/>
    </row>
    <row r="194" spans="2:11" ht="15" customHeight="1" x14ac:dyDescent="0.2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pans="2:11" ht="18.75" customHeight="1" x14ac:dyDescent="0.2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pans="2:11" ht="18.75" customHeight="1" x14ac:dyDescent="0.2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pans="2:11" ht="18.75" customHeight="1" x14ac:dyDescent="0.2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pans="2:11" ht="13.5" x14ac:dyDescent="0.2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pans="2:11" ht="21" x14ac:dyDescent="0.2">
      <c r="B199" s="251"/>
      <c r="C199" s="383" t="s">
        <v>1587</v>
      </c>
      <c r="D199" s="383"/>
      <c r="E199" s="383"/>
      <c r="F199" s="383"/>
      <c r="G199" s="383"/>
      <c r="H199" s="383"/>
      <c r="I199" s="383"/>
      <c r="J199" s="383"/>
      <c r="K199" s="252"/>
    </row>
    <row r="200" spans="2:11" ht="25.5" customHeight="1" x14ac:dyDescent="0.3">
      <c r="B200" s="251"/>
      <c r="C200" s="321" t="s">
        <v>1588</v>
      </c>
      <c r="D200" s="321"/>
      <c r="E200" s="321"/>
      <c r="F200" s="321" t="s">
        <v>1589</v>
      </c>
      <c r="G200" s="322"/>
      <c r="H200" s="384" t="s">
        <v>1590</v>
      </c>
      <c r="I200" s="384"/>
      <c r="J200" s="384"/>
      <c r="K200" s="252"/>
    </row>
    <row r="201" spans="2:11" ht="5.25" customHeight="1" x14ac:dyDescent="0.2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pans="2:11" ht="15" customHeight="1" x14ac:dyDescent="0.2">
      <c r="B202" s="282"/>
      <c r="C202" s="259" t="s">
        <v>1580</v>
      </c>
      <c r="D202" s="259"/>
      <c r="E202" s="259"/>
      <c r="F202" s="280" t="s">
        <v>44</v>
      </c>
      <c r="G202" s="259"/>
      <c r="H202" s="385" t="s">
        <v>1591</v>
      </c>
      <c r="I202" s="385"/>
      <c r="J202" s="385"/>
      <c r="K202" s="305"/>
    </row>
    <row r="203" spans="2:11" ht="15" customHeight="1" x14ac:dyDescent="0.2">
      <c r="B203" s="282"/>
      <c r="C203" s="259"/>
      <c r="D203" s="259"/>
      <c r="E203" s="259"/>
      <c r="F203" s="280" t="s">
        <v>45</v>
      </c>
      <c r="G203" s="259"/>
      <c r="H203" s="385" t="s">
        <v>1592</v>
      </c>
      <c r="I203" s="385"/>
      <c r="J203" s="385"/>
      <c r="K203" s="305"/>
    </row>
    <row r="204" spans="2:11" ht="15" customHeight="1" x14ac:dyDescent="0.2">
      <c r="B204" s="282"/>
      <c r="C204" s="259"/>
      <c r="D204" s="259"/>
      <c r="E204" s="259"/>
      <c r="F204" s="280" t="s">
        <v>48</v>
      </c>
      <c r="G204" s="259"/>
      <c r="H204" s="385" t="s">
        <v>1593</v>
      </c>
      <c r="I204" s="385"/>
      <c r="J204" s="385"/>
      <c r="K204" s="305"/>
    </row>
    <row r="205" spans="2:11" ht="15" customHeight="1" x14ac:dyDescent="0.2">
      <c r="B205" s="282"/>
      <c r="C205" s="259"/>
      <c r="D205" s="259"/>
      <c r="E205" s="259"/>
      <c r="F205" s="280" t="s">
        <v>46</v>
      </c>
      <c r="G205" s="259"/>
      <c r="H205" s="385" t="s">
        <v>1594</v>
      </c>
      <c r="I205" s="385"/>
      <c r="J205" s="385"/>
      <c r="K205" s="305"/>
    </row>
    <row r="206" spans="2:11" ht="15" customHeight="1" x14ac:dyDescent="0.2">
      <c r="B206" s="282"/>
      <c r="C206" s="259"/>
      <c r="D206" s="259"/>
      <c r="E206" s="259"/>
      <c r="F206" s="280" t="s">
        <v>47</v>
      </c>
      <c r="G206" s="259"/>
      <c r="H206" s="385" t="s">
        <v>1595</v>
      </c>
      <c r="I206" s="385"/>
      <c r="J206" s="385"/>
      <c r="K206" s="305"/>
    </row>
    <row r="207" spans="2:11" ht="15" customHeight="1" x14ac:dyDescent="0.2">
      <c r="B207" s="282"/>
      <c r="C207" s="259"/>
      <c r="D207" s="259"/>
      <c r="E207" s="259"/>
      <c r="F207" s="280"/>
      <c r="G207" s="259"/>
      <c r="H207" s="259"/>
      <c r="I207" s="259"/>
      <c r="J207" s="259"/>
      <c r="K207" s="305"/>
    </row>
    <row r="208" spans="2:11" ht="15" customHeight="1" x14ac:dyDescent="0.2">
      <c r="B208" s="282"/>
      <c r="C208" s="259" t="s">
        <v>1536</v>
      </c>
      <c r="D208" s="259"/>
      <c r="E208" s="259"/>
      <c r="F208" s="280" t="s">
        <v>79</v>
      </c>
      <c r="G208" s="259"/>
      <c r="H208" s="385" t="s">
        <v>1596</v>
      </c>
      <c r="I208" s="385"/>
      <c r="J208" s="385"/>
      <c r="K208" s="305"/>
    </row>
    <row r="209" spans="2:11" ht="15" customHeight="1" x14ac:dyDescent="0.2">
      <c r="B209" s="282"/>
      <c r="C209" s="259"/>
      <c r="D209" s="259"/>
      <c r="E209" s="259"/>
      <c r="F209" s="280" t="s">
        <v>1433</v>
      </c>
      <c r="G209" s="259"/>
      <c r="H209" s="385" t="s">
        <v>1434</v>
      </c>
      <c r="I209" s="385"/>
      <c r="J209" s="385"/>
      <c r="K209" s="305"/>
    </row>
    <row r="210" spans="2:11" ht="15" customHeight="1" x14ac:dyDescent="0.2">
      <c r="B210" s="282"/>
      <c r="C210" s="259"/>
      <c r="D210" s="259"/>
      <c r="E210" s="259"/>
      <c r="F210" s="280" t="s">
        <v>1431</v>
      </c>
      <c r="G210" s="259"/>
      <c r="H210" s="385" t="s">
        <v>1597</v>
      </c>
      <c r="I210" s="385"/>
      <c r="J210" s="385"/>
      <c r="K210" s="305"/>
    </row>
    <row r="211" spans="2:11" ht="15" customHeight="1" x14ac:dyDescent="0.2">
      <c r="B211" s="323"/>
      <c r="C211" s="259"/>
      <c r="D211" s="259"/>
      <c r="E211" s="259"/>
      <c r="F211" s="280" t="s">
        <v>1435</v>
      </c>
      <c r="G211" s="318"/>
      <c r="H211" s="386" t="s">
        <v>1436</v>
      </c>
      <c r="I211" s="386"/>
      <c r="J211" s="386"/>
      <c r="K211" s="324"/>
    </row>
    <row r="212" spans="2:11" ht="15" customHeight="1" x14ac:dyDescent="0.2">
      <c r="B212" s="323"/>
      <c r="C212" s="259"/>
      <c r="D212" s="259"/>
      <c r="E212" s="259"/>
      <c r="F212" s="280" t="s">
        <v>1437</v>
      </c>
      <c r="G212" s="318"/>
      <c r="H212" s="386" t="s">
        <v>976</v>
      </c>
      <c r="I212" s="386"/>
      <c r="J212" s="386"/>
      <c r="K212" s="324"/>
    </row>
    <row r="213" spans="2:11" ht="15" customHeight="1" x14ac:dyDescent="0.2">
      <c r="B213" s="323"/>
      <c r="C213" s="259"/>
      <c r="D213" s="259"/>
      <c r="E213" s="259"/>
      <c r="F213" s="280"/>
      <c r="G213" s="318"/>
      <c r="H213" s="309"/>
      <c r="I213" s="309"/>
      <c r="J213" s="309"/>
      <c r="K213" s="324"/>
    </row>
    <row r="214" spans="2:11" ht="15" customHeight="1" x14ac:dyDescent="0.2">
      <c r="B214" s="323"/>
      <c r="C214" s="259" t="s">
        <v>1560</v>
      </c>
      <c r="D214" s="259"/>
      <c r="E214" s="259"/>
      <c r="F214" s="280">
        <v>1</v>
      </c>
      <c r="G214" s="318"/>
      <c r="H214" s="386" t="s">
        <v>1598</v>
      </c>
      <c r="I214" s="386"/>
      <c r="J214" s="386"/>
      <c r="K214" s="324"/>
    </row>
    <row r="215" spans="2:11" ht="15" customHeight="1" x14ac:dyDescent="0.2">
      <c r="B215" s="323"/>
      <c r="C215" s="259"/>
      <c r="D215" s="259"/>
      <c r="E215" s="259"/>
      <c r="F215" s="280">
        <v>2</v>
      </c>
      <c r="G215" s="318"/>
      <c r="H215" s="386" t="s">
        <v>1599</v>
      </c>
      <c r="I215" s="386"/>
      <c r="J215" s="386"/>
      <c r="K215" s="324"/>
    </row>
    <row r="216" spans="2:11" ht="15" customHeight="1" x14ac:dyDescent="0.2">
      <c r="B216" s="323"/>
      <c r="C216" s="259"/>
      <c r="D216" s="259"/>
      <c r="E216" s="259"/>
      <c r="F216" s="280">
        <v>3</v>
      </c>
      <c r="G216" s="318"/>
      <c r="H216" s="386" t="s">
        <v>1600</v>
      </c>
      <c r="I216" s="386"/>
      <c r="J216" s="386"/>
      <c r="K216" s="324"/>
    </row>
    <row r="217" spans="2:11" ht="15" customHeight="1" x14ac:dyDescent="0.2">
      <c r="B217" s="323"/>
      <c r="C217" s="259"/>
      <c r="D217" s="259"/>
      <c r="E217" s="259"/>
      <c r="F217" s="280">
        <v>4</v>
      </c>
      <c r="G217" s="318"/>
      <c r="H217" s="386" t="s">
        <v>1601</v>
      </c>
      <c r="I217" s="386"/>
      <c r="J217" s="386"/>
      <c r="K217" s="324"/>
    </row>
    <row r="218" spans="2:11" ht="12.75" customHeight="1" x14ac:dyDescent="0.2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formatCells="0" formatColumns="0" formatRows="0" insertColumns="0" insertRows="0" insertHyperlinks="0" deleteColumns="0" deleteRows="0" sort="0" autoFilter="0" pivotTables="0"/>
  <mergeCells count="77">
    <mergeCell ref="D70:J70"/>
    <mergeCell ref="C75:J75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G45:J45"/>
    <mergeCell ref="C3:J3"/>
    <mergeCell ref="C4:J4"/>
    <mergeCell ref="C6:J6"/>
    <mergeCell ref="C7:J7"/>
    <mergeCell ref="G40:J40"/>
    <mergeCell ref="G41:J41"/>
    <mergeCell ref="G42:J42"/>
    <mergeCell ref="G43:J43"/>
    <mergeCell ref="G44:J44"/>
    <mergeCell ref="D35:J35"/>
    <mergeCell ref="G36:J36"/>
    <mergeCell ref="G37:J37"/>
    <mergeCell ref="G38:J38"/>
    <mergeCell ref="G39:J39"/>
    <mergeCell ref="D28:J28"/>
    <mergeCell ref="D30:J30"/>
    <mergeCell ref="D31:J31"/>
    <mergeCell ref="D33:J33"/>
    <mergeCell ref="D34:J34"/>
    <mergeCell ref="F22:J22"/>
    <mergeCell ref="F23:J23"/>
    <mergeCell ref="C25:J25"/>
    <mergeCell ref="C26:J26"/>
    <mergeCell ref="D27:J27"/>
    <mergeCell ref="D17:J17"/>
    <mergeCell ref="F18:J18"/>
    <mergeCell ref="F19:J19"/>
    <mergeCell ref="F20:J20"/>
    <mergeCell ref="F21:J21"/>
    <mergeCell ref="C9:J9"/>
    <mergeCell ref="D10:J10"/>
    <mergeCell ref="D11:J11"/>
    <mergeCell ref="D15:J15"/>
    <mergeCell ref="D16:J16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1 - 1NP stavební část</vt:lpstr>
      <vt:lpstr>2 - 2NP stavební část</vt:lpstr>
      <vt:lpstr>3 - 3NP stavební část</vt:lpstr>
      <vt:lpstr>4 - 4NP stavební část</vt:lpstr>
      <vt:lpstr>5 - Změna užívání dílny n...</vt:lpstr>
      <vt:lpstr>6 - Změna užívání chodby ...</vt:lpstr>
      <vt:lpstr>7 - Stavební úpravy jídelny</vt:lpstr>
      <vt:lpstr>1 - 1NP-položky</vt:lpstr>
      <vt:lpstr>2 - 2NP-položky</vt:lpstr>
      <vt:lpstr>3 - 3NP-položky</vt:lpstr>
      <vt:lpstr>4 - 4NP-položky</vt:lpstr>
      <vt:lpstr>3 - ZTI</vt:lpstr>
      <vt:lpstr>Pokyny pro vyplnění</vt:lpstr>
      <vt:lpstr>'1 - 1NP stavební část'!Názvy_tisku</vt:lpstr>
      <vt:lpstr>'1 - 1NP-položky'!Názvy_tisku</vt:lpstr>
      <vt:lpstr>'2 - 2NP stavební část'!Názvy_tisku</vt:lpstr>
      <vt:lpstr>'2 - 2NP-položky'!Názvy_tisku</vt:lpstr>
      <vt:lpstr>'3 - 3NP stavební část'!Názvy_tisku</vt:lpstr>
      <vt:lpstr>'3 - 3NP-položky'!Názvy_tisku</vt:lpstr>
      <vt:lpstr>'3 - ZTI'!Názvy_tisku</vt:lpstr>
      <vt:lpstr>'4 - 4NP stavební část'!Názvy_tisku</vt:lpstr>
      <vt:lpstr>'4 - 4NP-položky'!Názvy_tisku</vt:lpstr>
      <vt:lpstr>'5 - Změna užívání dílny n...'!Názvy_tisku</vt:lpstr>
      <vt:lpstr>'6 - Změna užívání chodby ...'!Názvy_tisku</vt:lpstr>
      <vt:lpstr>'7 - Stavební úpravy jídelny'!Názvy_tisku</vt:lpstr>
      <vt:lpstr>'Rekapitulace stavby'!Názvy_tisku</vt:lpstr>
      <vt:lpstr>'1 - 1NP stavební část'!Oblast_tisku</vt:lpstr>
      <vt:lpstr>'1 - 1NP-položky'!Oblast_tisku</vt:lpstr>
      <vt:lpstr>'2 - 2NP stavební část'!Oblast_tisku</vt:lpstr>
      <vt:lpstr>'2 - 2NP-položky'!Oblast_tisku</vt:lpstr>
      <vt:lpstr>'3 - 3NP stavební část'!Oblast_tisku</vt:lpstr>
      <vt:lpstr>'3 - 3NP-položky'!Oblast_tisku</vt:lpstr>
      <vt:lpstr>'3 - ZTI'!Oblast_tisku</vt:lpstr>
      <vt:lpstr>'4 - 4NP stavební část'!Oblast_tisku</vt:lpstr>
      <vt:lpstr>'4 - 4NP-položky'!Oblast_tisku</vt:lpstr>
      <vt:lpstr>'5 - Změna užívání dílny n...'!Oblast_tisku</vt:lpstr>
      <vt:lpstr>'6 - Změna užívání chodby ...'!Oblast_tisku</vt:lpstr>
      <vt:lpstr>'7 - Stavební úpravy jídelny'!Oblast_tisku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Klimša</dc:creator>
  <cp:lastModifiedBy>Kupcová Gabriela</cp:lastModifiedBy>
  <dcterms:created xsi:type="dcterms:W3CDTF">2021-12-19T14:16:05Z</dcterms:created>
  <dcterms:modified xsi:type="dcterms:W3CDTF">2022-03-07T09:33:29Z</dcterms:modified>
</cp:coreProperties>
</file>