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\\Nas\DATA\2A-VŘ + CN 2021\02.01. - OVA - Domov Korýtko\2 - PD + VV\"/>
    </mc:Choice>
  </mc:AlternateContent>
  <bookViews>
    <workbookView xWindow="0" yWindow="0" windowWidth="0" windowHeight="0"/>
  </bookViews>
  <sheets>
    <sheet name="Rekapitulace stavby" sheetId="1" r:id="rId1"/>
    <sheet name="1 - 1PP-stavební část" sheetId="2" r:id="rId2"/>
    <sheet name="2 - 1NP-stavební část" sheetId="3" r:id="rId3"/>
    <sheet name="3 - 2NP-stavební část" sheetId="4" r:id="rId4"/>
    <sheet name="4 - 3NP-stavební část" sheetId="5" r:id="rId5"/>
    <sheet name="1 - 1PP-položky" sheetId="6" r:id="rId6"/>
    <sheet name="2 - 1NP-položky" sheetId="7" r:id="rId7"/>
    <sheet name="3 - 2NP-položky" sheetId="8" r:id="rId8"/>
    <sheet name="4 - 3NP-položky" sheetId="9" r:id="rId9"/>
    <sheet name="Pokyny pro vyplnění" sheetId="10" r:id="rId10"/>
  </sheets>
  <definedNames>
    <definedName name="_xlnm.Print_Area" localSheetId="0">'Rekapitulace stavby'!$D$4:$AO$36,'Rekapitulace stavby'!$C$42:$AQ$65</definedName>
    <definedName name="_xlnm.Print_Titles" localSheetId="0">'Rekapitulace stavby'!$52:$52</definedName>
    <definedName name="_xlnm._FilterDatabase" localSheetId="1" hidden="1">'1 - 1PP-stavební část'!$C$104:$K$320</definedName>
    <definedName name="_xlnm.Print_Area" localSheetId="1">'1 - 1PP-stavební část'!$C$4:$J$41,'1 - 1PP-stavební část'!$C$47:$J$84,'1 - 1PP-stavební část'!$C$90:$K$320</definedName>
    <definedName name="_xlnm.Print_Titles" localSheetId="1">'1 - 1PP-stavební část'!$104:$104</definedName>
    <definedName name="_xlnm._FilterDatabase" localSheetId="2" hidden="1">'2 - 1NP-stavební část'!$C$105:$K$391</definedName>
    <definedName name="_xlnm.Print_Area" localSheetId="2">'2 - 1NP-stavební část'!$C$4:$J$41,'2 - 1NP-stavební část'!$C$47:$J$85,'2 - 1NP-stavební část'!$C$91:$K$391</definedName>
    <definedName name="_xlnm.Print_Titles" localSheetId="2">'2 - 1NP-stavební část'!$105:$105</definedName>
    <definedName name="_xlnm._FilterDatabase" localSheetId="3" hidden="1">'3 - 2NP-stavební část'!$C$104:$K$374</definedName>
    <definedName name="_xlnm.Print_Area" localSheetId="3">'3 - 2NP-stavební část'!$C$4:$J$41,'3 - 2NP-stavební část'!$C$47:$J$84,'3 - 2NP-stavební část'!$C$90:$K$374</definedName>
    <definedName name="_xlnm.Print_Titles" localSheetId="3">'3 - 2NP-stavební část'!$104:$104</definedName>
    <definedName name="_xlnm._FilterDatabase" localSheetId="4" hidden="1">'4 - 3NP-stavební část'!$C$100:$K$239</definedName>
    <definedName name="_xlnm.Print_Area" localSheetId="4">'4 - 3NP-stavební část'!$C$4:$J$41,'4 - 3NP-stavební část'!$C$47:$J$80,'4 - 3NP-stavební část'!$C$86:$K$239</definedName>
    <definedName name="_xlnm.Print_Titles" localSheetId="4">'4 - 3NP-stavební část'!$100:$100</definedName>
    <definedName name="_xlnm._FilterDatabase" localSheetId="5" hidden="1">'1 - 1PP-položky'!$C$93:$K$167</definedName>
    <definedName name="_xlnm.Print_Area" localSheetId="5">'1 - 1PP-položky'!$C$4:$J$41,'1 - 1PP-položky'!$C$47:$J$73,'1 - 1PP-položky'!$C$79:$K$167</definedName>
    <definedName name="_xlnm.Print_Titles" localSheetId="5">'1 - 1PP-položky'!$93:$93</definedName>
    <definedName name="_xlnm._FilterDatabase" localSheetId="6" hidden="1">'2 - 1NP-položky'!$C$93:$K$225</definedName>
    <definedName name="_xlnm.Print_Area" localSheetId="6">'2 - 1NP-položky'!$C$4:$J$41,'2 - 1NP-položky'!$C$47:$J$73,'2 - 1NP-položky'!$C$79:$K$225</definedName>
    <definedName name="_xlnm.Print_Titles" localSheetId="6">'2 - 1NP-položky'!$93:$93</definedName>
    <definedName name="_xlnm._FilterDatabase" localSheetId="7" hidden="1">'3 - 2NP-položky'!$C$93:$K$219</definedName>
    <definedName name="_xlnm.Print_Area" localSheetId="7">'3 - 2NP-položky'!$C$4:$J$41,'3 - 2NP-položky'!$C$47:$J$73,'3 - 2NP-položky'!$C$79:$K$219</definedName>
    <definedName name="_xlnm.Print_Titles" localSheetId="7">'3 - 2NP-položky'!$93:$93</definedName>
    <definedName name="_xlnm._FilterDatabase" localSheetId="8" hidden="1">'4 - 3NP-položky'!$C$93:$K$197</definedName>
    <definedName name="_xlnm.Print_Area" localSheetId="8">'4 - 3NP-položky'!$C$4:$J$41,'4 - 3NP-položky'!$C$47:$J$73,'4 - 3NP-položky'!$C$79:$K$197</definedName>
    <definedName name="_xlnm.Print_Titles" localSheetId="8">'4 - 3NP-položky'!$93:$93</definedName>
    <definedName name="_xlnm.Print_Area" localSheetId="9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9" l="1" r="J142"/>
  <c r="J95"/>
  <c r="J39"/>
  <c r="J38"/>
  <c i="1" r="AY64"/>
  <c i="9" r="J37"/>
  <c i="1" r="AX64"/>
  <c i="9"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T177"/>
  <c r="R178"/>
  <c r="R177"/>
  <c r="P178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J67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J64"/>
  <c r="F90"/>
  <c r="F88"/>
  <c r="E86"/>
  <c r="F58"/>
  <c r="F56"/>
  <c r="E54"/>
  <c r="J26"/>
  <c r="E26"/>
  <c r="J91"/>
  <c r="J25"/>
  <c r="J23"/>
  <c r="E23"/>
  <c r="J58"/>
  <c r="J22"/>
  <c r="J20"/>
  <c r="E20"/>
  <c r="F59"/>
  <c r="J19"/>
  <c r="J14"/>
  <c r="J88"/>
  <c r="E7"/>
  <c r="E82"/>
  <c i="8" r="J156"/>
  <c r="J95"/>
  <c r="J39"/>
  <c r="J38"/>
  <c i="1" r="AY63"/>
  <c i="8" r="J37"/>
  <c i="1" r="AX63"/>
  <c i="8" r="BI218"/>
  <c r="BH218"/>
  <c r="BG218"/>
  <c r="BE218"/>
  <c r="T218"/>
  <c r="R218"/>
  <c r="P218"/>
  <c r="BI216"/>
  <c r="BH216"/>
  <c r="BG216"/>
  <c r="BE216"/>
  <c r="T216"/>
  <c r="R216"/>
  <c r="P216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7"/>
  <c r="BH207"/>
  <c r="BG207"/>
  <c r="BE207"/>
  <c r="T207"/>
  <c r="R207"/>
  <c r="P207"/>
  <c r="BI205"/>
  <c r="BH205"/>
  <c r="BG205"/>
  <c r="BE205"/>
  <c r="T205"/>
  <c r="R205"/>
  <c r="P205"/>
  <c r="BI202"/>
  <c r="BH202"/>
  <c r="BG202"/>
  <c r="BE202"/>
  <c r="T202"/>
  <c r="T201"/>
  <c r="R202"/>
  <c r="R201"/>
  <c r="P202"/>
  <c r="P201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J67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BI127"/>
  <c r="BH127"/>
  <c r="BG127"/>
  <c r="BE127"/>
  <c r="T127"/>
  <c r="R127"/>
  <c r="P127"/>
  <c r="BI125"/>
  <c r="BH125"/>
  <c r="BG125"/>
  <c r="BE125"/>
  <c r="T125"/>
  <c r="R125"/>
  <c r="P125"/>
  <c r="BI123"/>
  <c r="BH123"/>
  <c r="BG123"/>
  <c r="BE123"/>
  <c r="T123"/>
  <c r="R123"/>
  <c r="P123"/>
  <c r="BI121"/>
  <c r="BH121"/>
  <c r="BG121"/>
  <c r="BE121"/>
  <c r="T121"/>
  <c r="R121"/>
  <c r="P121"/>
  <c r="BI119"/>
  <c r="BH119"/>
  <c r="BG119"/>
  <c r="BE119"/>
  <c r="T119"/>
  <c r="R119"/>
  <c r="P119"/>
  <c r="BI117"/>
  <c r="BH117"/>
  <c r="BG117"/>
  <c r="BE117"/>
  <c r="T117"/>
  <c r="R117"/>
  <c r="P117"/>
  <c r="BI115"/>
  <c r="BH115"/>
  <c r="BG115"/>
  <c r="BE115"/>
  <c r="T115"/>
  <c r="R115"/>
  <c r="P115"/>
  <c r="BI113"/>
  <c r="BH113"/>
  <c r="BG113"/>
  <c r="BE113"/>
  <c r="T113"/>
  <c r="R113"/>
  <c r="P113"/>
  <c r="BI111"/>
  <c r="BH111"/>
  <c r="BG111"/>
  <c r="BE111"/>
  <c r="T111"/>
  <c r="R111"/>
  <c r="P111"/>
  <c r="BI109"/>
  <c r="BH109"/>
  <c r="BG109"/>
  <c r="BE109"/>
  <c r="T109"/>
  <c r="R109"/>
  <c r="P109"/>
  <c r="BI107"/>
  <c r="BH107"/>
  <c r="BG107"/>
  <c r="BE107"/>
  <c r="T107"/>
  <c r="R107"/>
  <c r="P107"/>
  <c r="BI105"/>
  <c r="BH105"/>
  <c r="BG105"/>
  <c r="BE105"/>
  <c r="T105"/>
  <c r="R105"/>
  <c r="P105"/>
  <c r="BI103"/>
  <c r="BH103"/>
  <c r="BG103"/>
  <c r="BE103"/>
  <c r="T103"/>
  <c r="R103"/>
  <c r="P103"/>
  <c r="BI101"/>
  <c r="BH101"/>
  <c r="BG101"/>
  <c r="BE101"/>
  <c r="T101"/>
  <c r="R101"/>
  <c r="P101"/>
  <c r="BI99"/>
  <c r="BH99"/>
  <c r="BG99"/>
  <c r="BE99"/>
  <c r="T99"/>
  <c r="R99"/>
  <c r="P99"/>
  <c r="BI97"/>
  <c r="BH97"/>
  <c r="BG97"/>
  <c r="BE97"/>
  <c r="T97"/>
  <c r="R97"/>
  <c r="P97"/>
  <c r="J64"/>
  <c r="F90"/>
  <c r="F88"/>
  <c r="E86"/>
  <c r="F58"/>
  <c r="F56"/>
  <c r="E54"/>
  <c r="J26"/>
  <c r="E26"/>
  <c r="J91"/>
  <c r="J25"/>
  <c r="J23"/>
  <c r="E23"/>
  <c r="J58"/>
  <c r="J22"/>
  <c r="J20"/>
  <c r="E20"/>
  <c r="F91"/>
  <c r="J19"/>
  <c r="J14"/>
  <c r="J56"/>
  <c r="E7"/>
  <c r="E82"/>
  <c i="7" r="J158"/>
  <c r="J95"/>
  <c r="J39"/>
  <c r="J38"/>
  <c i="1" r="AY62"/>
  <c i="7" r="J37"/>
  <c i="1" r="AX62"/>
  <c i="7" r="BI224"/>
  <c r="BH224"/>
  <c r="BG224"/>
  <c r="BE224"/>
  <c r="T224"/>
  <c r="R224"/>
  <c r="P224"/>
  <c r="BI222"/>
  <c r="BH222"/>
  <c r="BG222"/>
  <c r="BE222"/>
  <c r="T222"/>
  <c r="R222"/>
  <c r="P222"/>
  <c r="BI220"/>
  <c r="BH220"/>
  <c r="BG220"/>
  <c r="BE220"/>
  <c r="T220"/>
  <c r="R220"/>
  <c r="P220"/>
  <c r="BI218"/>
  <c r="BH218"/>
  <c r="BG218"/>
  <c r="BE218"/>
  <c r="T218"/>
  <c r="R218"/>
  <c r="P218"/>
  <c r="BI216"/>
  <c r="BH216"/>
  <c r="BG216"/>
  <c r="BE216"/>
  <c r="T216"/>
  <c r="R216"/>
  <c r="P216"/>
  <c r="BI213"/>
  <c r="BH213"/>
  <c r="BG213"/>
  <c r="BE213"/>
  <c r="T213"/>
  <c r="R213"/>
  <c r="P213"/>
  <c r="BI211"/>
  <c r="BH211"/>
  <c r="BG211"/>
  <c r="BE211"/>
  <c r="T211"/>
  <c r="R211"/>
  <c r="P211"/>
  <c r="BI208"/>
  <c r="BH208"/>
  <c r="BG208"/>
  <c r="BE208"/>
  <c r="T208"/>
  <c r="T207"/>
  <c r="R208"/>
  <c r="R207"/>
  <c r="P208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9"/>
  <c r="BH199"/>
  <c r="BG199"/>
  <c r="BE199"/>
  <c r="T199"/>
  <c r="R199"/>
  <c r="P199"/>
  <c r="BI196"/>
  <c r="BH196"/>
  <c r="BG196"/>
  <c r="BE196"/>
  <c r="T196"/>
  <c r="R196"/>
  <c r="P196"/>
  <c r="BI194"/>
  <c r="BH194"/>
  <c r="BG194"/>
  <c r="BE194"/>
  <c r="T194"/>
  <c r="R194"/>
  <c r="P194"/>
  <c r="BI192"/>
  <c r="BH192"/>
  <c r="BG192"/>
  <c r="BE192"/>
  <c r="T192"/>
  <c r="R192"/>
  <c r="P192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J67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BI127"/>
  <c r="BH127"/>
  <c r="BG127"/>
  <c r="BE127"/>
  <c r="T127"/>
  <c r="R127"/>
  <c r="P127"/>
  <c r="BI125"/>
  <c r="BH125"/>
  <c r="BG125"/>
  <c r="BE125"/>
  <c r="T125"/>
  <c r="R125"/>
  <c r="P125"/>
  <c r="BI123"/>
  <c r="BH123"/>
  <c r="BG123"/>
  <c r="BE123"/>
  <c r="T123"/>
  <c r="R123"/>
  <c r="P123"/>
  <c r="BI121"/>
  <c r="BH121"/>
  <c r="BG121"/>
  <c r="BE121"/>
  <c r="T121"/>
  <c r="R121"/>
  <c r="P121"/>
  <c r="BI119"/>
  <c r="BH119"/>
  <c r="BG119"/>
  <c r="BE119"/>
  <c r="T119"/>
  <c r="R119"/>
  <c r="P119"/>
  <c r="BI117"/>
  <c r="BH117"/>
  <c r="BG117"/>
  <c r="BE117"/>
  <c r="T117"/>
  <c r="R117"/>
  <c r="P117"/>
  <c r="BI115"/>
  <c r="BH115"/>
  <c r="BG115"/>
  <c r="BE115"/>
  <c r="T115"/>
  <c r="R115"/>
  <c r="P115"/>
  <c r="BI113"/>
  <c r="BH113"/>
  <c r="BG113"/>
  <c r="BE113"/>
  <c r="T113"/>
  <c r="R113"/>
  <c r="P113"/>
  <c r="BI111"/>
  <c r="BH111"/>
  <c r="BG111"/>
  <c r="BE111"/>
  <c r="T111"/>
  <c r="R111"/>
  <c r="P111"/>
  <c r="BI109"/>
  <c r="BH109"/>
  <c r="BG109"/>
  <c r="BE109"/>
  <c r="T109"/>
  <c r="R109"/>
  <c r="P109"/>
  <c r="BI107"/>
  <c r="BH107"/>
  <c r="BG107"/>
  <c r="BE107"/>
  <c r="T107"/>
  <c r="R107"/>
  <c r="P107"/>
  <c r="BI105"/>
  <c r="BH105"/>
  <c r="BG105"/>
  <c r="BE105"/>
  <c r="T105"/>
  <c r="R105"/>
  <c r="P105"/>
  <c r="BI103"/>
  <c r="BH103"/>
  <c r="BG103"/>
  <c r="BE103"/>
  <c r="T103"/>
  <c r="R103"/>
  <c r="P103"/>
  <c r="BI101"/>
  <c r="BH101"/>
  <c r="BG101"/>
  <c r="BE101"/>
  <c r="T101"/>
  <c r="R101"/>
  <c r="P101"/>
  <c r="BI99"/>
  <c r="BH99"/>
  <c r="BG99"/>
  <c r="BE99"/>
  <c r="T99"/>
  <c r="R99"/>
  <c r="P99"/>
  <c r="BI97"/>
  <c r="BH97"/>
  <c r="BG97"/>
  <c r="BE97"/>
  <c r="T97"/>
  <c r="R97"/>
  <c r="P97"/>
  <c r="J64"/>
  <c r="F90"/>
  <c r="F88"/>
  <c r="E86"/>
  <c r="F58"/>
  <c r="F56"/>
  <c r="E54"/>
  <c r="J26"/>
  <c r="E26"/>
  <c r="J59"/>
  <c r="J25"/>
  <c r="J23"/>
  <c r="E23"/>
  <c r="J90"/>
  <c r="J22"/>
  <c r="J20"/>
  <c r="E20"/>
  <c r="F91"/>
  <c r="J19"/>
  <c r="J14"/>
  <c r="J88"/>
  <c r="E7"/>
  <c r="E82"/>
  <c i="6" r="J124"/>
  <c r="J95"/>
  <c r="J39"/>
  <c r="J38"/>
  <c i="1" r="AY61"/>
  <c i="6" r="J37"/>
  <c i="1" r="AX61"/>
  <c i="6"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3"/>
  <c r="BH153"/>
  <c r="BG153"/>
  <c r="BE153"/>
  <c r="T153"/>
  <c r="R153"/>
  <c r="P153"/>
  <c r="BI151"/>
  <c r="BH151"/>
  <c r="BG151"/>
  <c r="BE151"/>
  <c r="T151"/>
  <c r="R151"/>
  <c r="P151"/>
  <c r="BI148"/>
  <c r="BH148"/>
  <c r="BG148"/>
  <c r="BE148"/>
  <c r="T148"/>
  <c r="T147"/>
  <c r="R148"/>
  <c r="R147"/>
  <c r="P148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BI128"/>
  <c r="BH128"/>
  <c r="BG128"/>
  <c r="BE128"/>
  <c r="T128"/>
  <c r="R128"/>
  <c r="P128"/>
  <c r="BI126"/>
  <c r="BH126"/>
  <c r="BG126"/>
  <c r="BE126"/>
  <c r="T126"/>
  <c r="R126"/>
  <c r="P126"/>
  <c r="J67"/>
  <c r="BI122"/>
  <c r="BH122"/>
  <c r="BG122"/>
  <c r="BE122"/>
  <c r="T122"/>
  <c r="R122"/>
  <c r="P122"/>
  <c r="BI120"/>
  <c r="BH120"/>
  <c r="BG120"/>
  <c r="BE120"/>
  <c r="T120"/>
  <c r="R120"/>
  <c r="P120"/>
  <c r="BI118"/>
  <c r="BH118"/>
  <c r="BG118"/>
  <c r="BE118"/>
  <c r="T118"/>
  <c r="R118"/>
  <c r="P118"/>
  <c r="BI116"/>
  <c r="BH116"/>
  <c r="BG116"/>
  <c r="BE116"/>
  <c r="T116"/>
  <c r="R116"/>
  <c r="P116"/>
  <c r="BI114"/>
  <c r="BH114"/>
  <c r="BG114"/>
  <c r="BE114"/>
  <c r="T114"/>
  <c r="R114"/>
  <c r="P114"/>
  <c r="BI112"/>
  <c r="BH112"/>
  <c r="BG112"/>
  <c r="BE112"/>
  <c r="T112"/>
  <c r="R112"/>
  <c r="P112"/>
  <c r="BI109"/>
  <c r="BH109"/>
  <c r="BG109"/>
  <c r="BE109"/>
  <c r="T109"/>
  <c r="R109"/>
  <c r="P109"/>
  <c r="BI107"/>
  <c r="BH107"/>
  <c r="BG107"/>
  <c r="BE107"/>
  <c r="T107"/>
  <c r="R107"/>
  <c r="P107"/>
  <c r="BI105"/>
  <c r="BH105"/>
  <c r="BG105"/>
  <c r="BE105"/>
  <c r="T105"/>
  <c r="R105"/>
  <c r="P105"/>
  <c r="BI103"/>
  <c r="BH103"/>
  <c r="BG103"/>
  <c r="BE103"/>
  <c r="T103"/>
  <c r="R103"/>
  <c r="P103"/>
  <c r="BI101"/>
  <c r="BH101"/>
  <c r="BG101"/>
  <c r="BE101"/>
  <c r="T101"/>
  <c r="R101"/>
  <c r="P101"/>
  <c r="BI99"/>
  <c r="BH99"/>
  <c r="BG99"/>
  <c r="BE99"/>
  <c r="T99"/>
  <c r="R99"/>
  <c r="P99"/>
  <c r="BI97"/>
  <c r="BH97"/>
  <c r="BG97"/>
  <c r="BE97"/>
  <c r="T97"/>
  <c r="R97"/>
  <c r="P97"/>
  <c r="J64"/>
  <c r="F90"/>
  <c r="F88"/>
  <c r="E86"/>
  <c r="F58"/>
  <c r="F56"/>
  <c r="E54"/>
  <c r="J26"/>
  <c r="E26"/>
  <c r="J59"/>
  <c r="J25"/>
  <c r="J23"/>
  <c r="E23"/>
  <c r="J58"/>
  <c r="J22"/>
  <c r="J20"/>
  <c r="E20"/>
  <c r="F91"/>
  <c r="J19"/>
  <c r="J14"/>
  <c r="J88"/>
  <c r="E7"/>
  <c r="E50"/>
  <c i="5" r="J39"/>
  <c r="J38"/>
  <c i="1" r="AY59"/>
  <c i="5" r="J37"/>
  <c i="1" r="AX59"/>
  <c i="5" r="BI237"/>
  <c r="BH237"/>
  <c r="BG237"/>
  <c r="BF237"/>
  <c r="T237"/>
  <c r="T236"/>
  <c r="R237"/>
  <c r="R236"/>
  <c r="P237"/>
  <c r="P236"/>
  <c r="BI233"/>
  <c r="BH233"/>
  <c r="BG233"/>
  <c r="BF233"/>
  <c r="T233"/>
  <c r="T232"/>
  <c r="T231"/>
  <c r="R233"/>
  <c r="R232"/>
  <c r="R231"/>
  <c r="P233"/>
  <c r="P232"/>
  <c r="P231"/>
  <c r="BI229"/>
  <c r="BH229"/>
  <c r="BG229"/>
  <c r="BF229"/>
  <c r="T229"/>
  <c r="T228"/>
  <c r="R229"/>
  <c r="R228"/>
  <c r="P229"/>
  <c r="P228"/>
  <c r="BI224"/>
  <c r="BH224"/>
  <c r="BG224"/>
  <c r="BF224"/>
  <c r="T224"/>
  <c r="R224"/>
  <c r="P224"/>
  <c r="BI218"/>
  <c r="BH218"/>
  <c r="BG218"/>
  <c r="BF218"/>
  <c r="T218"/>
  <c r="R218"/>
  <c r="P218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199"/>
  <c r="BH199"/>
  <c r="BG199"/>
  <c r="BF199"/>
  <c r="T199"/>
  <c r="R199"/>
  <c r="P199"/>
  <c r="BI196"/>
  <c r="BH196"/>
  <c r="BG196"/>
  <c r="BF196"/>
  <c r="T196"/>
  <c r="R196"/>
  <c r="P196"/>
  <c r="BI194"/>
  <c r="BH194"/>
  <c r="BG194"/>
  <c r="BF194"/>
  <c r="T194"/>
  <c r="R194"/>
  <c r="P194"/>
  <c r="BI190"/>
  <c r="BH190"/>
  <c r="BG190"/>
  <c r="BF190"/>
  <c r="T190"/>
  <c r="R190"/>
  <c r="P190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0"/>
  <c r="BH180"/>
  <c r="BG180"/>
  <c r="BF180"/>
  <c r="T180"/>
  <c r="T179"/>
  <c r="R180"/>
  <c r="R179"/>
  <c r="P180"/>
  <c r="P179"/>
  <c r="BI176"/>
  <c r="BH176"/>
  <c r="BG176"/>
  <c r="BF176"/>
  <c r="T176"/>
  <c r="R176"/>
  <c r="P176"/>
  <c r="BI173"/>
  <c r="BH173"/>
  <c r="BG173"/>
  <c r="BF173"/>
  <c r="T173"/>
  <c r="R173"/>
  <c r="P173"/>
  <c r="BI171"/>
  <c r="BH171"/>
  <c r="BG171"/>
  <c r="BF171"/>
  <c r="T171"/>
  <c r="R171"/>
  <c r="P171"/>
  <c r="BI168"/>
  <c r="BH168"/>
  <c r="BG168"/>
  <c r="BF168"/>
  <c r="T168"/>
  <c r="R168"/>
  <c r="P168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48"/>
  <c r="BH148"/>
  <c r="BG148"/>
  <c r="BF148"/>
  <c r="T148"/>
  <c r="T147"/>
  <c r="R148"/>
  <c r="R147"/>
  <c r="P148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4"/>
  <c r="BH124"/>
  <c r="BG124"/>
  <c r="BF124"/>
  <c r="T124"/>
  <c r="R124"/>
  <c r="P124"/>
  <c r="BI120"/>
  <c r="BH120"/>
  <c r="BG120"/>
  <c r="BF120"/>
  <c r="T120"/>
  <c r="R120"/>
  <c r="P120"/>
  <c r="BI115"/>
  <c r="BH115"/>
  <c r="BG115"/>
  <c r="BF115"/>
  <c r="T115"/>
  <c r="R115"/>
  <c r="P115"/>
  <c r="BI111"/>
  <c r="BH111"/>
  <c r="BG111"/>
  <c r="BF111"/>
  <c r="T111"/>
  <c r="R111"/>
  <c r="P111"/>
  <c r="BI107"/>
  <c r="BH107"/>
  <c r="BG107"/>
  <c r="BF107"/>
  <c r="T107"/>
  <c r="R107"/>
  <c r="P107"/>
  <c r="BI104"/>
  <c r="BH104"/>
  <c r="BG104"/>
  <c r="BF104"/>
  <c r="T104"/>
  <c r="R104"/>
  <c r="P104"/>
  <c r="F97"/>
  <c r="F95"/>
  <c r="E93"/>
  <c r="F58"/>
  <c r="F56"/>
  <c r="E54"/>
  <c r="J26"/>
  <c r="E26"/>
  <c r="J98"/>
  <c r="J25"/>
  <c r="J23"/>
  <c r="E23"/>
  <c r="J97"/>
  <c r="J22"/>
  <c r="J20"/>
  <c r="E20"/>
  <c r="F98"/>
  <c r="J19"/>
  <c r="J14"/>
  <c r="J95"/>
  <c r="E7"/>
  <c r="E89"/>
  <c i="4" r="J39"/>
  <c r="J38"/>
  <c i="1" r="AY58"/>
  <c i="4" r="J37"/>
  <c i="1" r="AX58"/>
  <c i="4" r="BI372"/>
  <c r="BH372"/>
  <c r="BG372"/>
  <c r="BE372"/>
  <c r="T372"/>
  <c r="T371"/>
  <c r="R372"/>
  <c r="R371"/>
  <c r="P372"/>
  <c r="P371"/>
  <c r="BI368"/>
  <c r="BH368"/>
  <c r="BG368"/>
  <c r="BE368"/>
  <c r="T368"/>
  <c r="T367"/>
  <c r="T366"/>
  <c r="R368"/>
  <c r="R367"/>
  <c r="R366"/>
  <c r="P368"/>
  <c r="P367"/>
  <c r="P366"/>
  <c r="BI364"/>
  <c r="BH364"/>
  <c r="BG364"/>
  <c r="BE364"/>
  <c r="T364"/>
  <c r="T363"/>
  <c r="R364"/>
  <c r="R363"/>
  <c r="P364"/>
  <c r="P363"/>
  <c r="BI359"/>
  <c r="BH359"/>
  <c r="BG359"/>
  <c r="BE359"/>
  <c r="T359"/>
  <c r="R359"/>
  <c r="P359"/>
  <c r="BI353"/>
  <c r="BH353"/>
  <c r="BG353"/>
  <c r="BE353"/>
  <c r="T353"/>
  <c r="R353"/>
  <c r="P353"/>
  <c r="BI347"/>
  <c r="BH347"/>
  <c r="BG347"/>
  <c r="BE347"/>
  <c r="T347"/>
  <c r="R347"/>
  <c r="P347"/>
  <c r="BI344"/>
  <c r="BH344"/>
  <c r="BG344"/>
  <c r="BE344"/>
  <c r="T344"/>
  <c r="R344"/>
  <c r="P344"/>
  <c r="BI341"/>
  <c r="BH341"/>
  <c r="BG341"/>
  <c r="BE341"/>
  <c r="T341"/>
  <c r="R341"/>
  <c r="P341"/>
  <c r="BI338"/>
  <c r="BH338"/>
  <c r="BG338"/>
  <c r="BE338"/>
  <c r="T338"/>
  <c r="R338"/>
  <c r="P338"/>
  <c r="BI334"/>
  <c r="BH334"/>
  <c r="BG334"/>
  <c r="BE334"/>
  <c r="T334"/>
  <c r="R334"/>
  <c r="P334"/>
  <c r="BI331"/>
  <c r="BH331"/>
  <c r="BG331"/>
  <c r="BE331"/>
  <c r="T331"/>
  <c r="R331"/>
  <c r="P331"/>
  <c r="BI329"/>
  <c r="BH329"/>
  <c r="BG329"/>
  <c r="BE329"/>
  <c r="T329"/>
  <c r="R329"/>
  <c r="P329"/>
  <c r="BI325"/>
  <c r="BH325"/>
  <c r="BG325"/>
  <c r="BE325"/>
  <c r="T325"/>
  <c r="R325"/>
  <c r="P325"/>
  <c r="BI322"/>
  <c r="BH322"/>
  <c r="BG322"/>
  <c r="BE322"/>
  <c r="T322"/>
  <c r="R322"/>
  <c r="P322"/>
  <c r="BI319"/>
  <c r="BH319"/>
  <c r="BG319"/>
  <c r="BE319"/>
  <c r="T319"/>
  <c r="R319"/>
  <c r="P319"/>
  <c r="BI315"/>
  <c r="BH315"/>
  <c r="BG315"/>
  <c r="BE315"/>
  <c r="T315"/>
  <c r="R315"/>
  <c r="P315"/>
  <c r="BI311"/>
  <c r="BH311"/>
  <c r="BG311"/>
  <c r="BE311"/>
  <c r="T311"/>
  <c r="R311"/>
  <c r="P311"/>
  <c r="BI307"/>
  <c r="BH307"/>
  <c r="BG307"/>
  <c r="BE307"/>
  <c r="T307"/>
  <c r="R307"/>
  <c r="P307"/>
  <c r="BI303"/>
  <c r="BH303"/>
  <c r="BG303"/>
  <c r="BE303"/>
  <c r="T303"/>
  <c r="R303"/>
  <c r="P303"/>
  <c r="BI299"/>
  <c r="BH299"/>
  <c r="BG299"/>
  <c r="BE299"/>
  <c r="T299"/>
  <c r="R299"/>
  <c r="P299"/>
  <c r="BI296"/>
  <c r="BH296"/>
  <c r="BG296"/>
  <c r="BE296"/>
  <c r="T296"/>
  <c r="R296"/>
  <c r="P296"/>
  <c r="BI292"/>
  <c r="BH292"/>
  <c r="BG292"/>
  <c r="BE292"/>
  <c r="T292"/>
  <c r="R292"/>
  <c r="P292"/>
  <c r="BI289"/>
  <c r="BH289"/>
  <c r="BG289"/>
  <c r="BE289"/>
  <c r="T289"/>
  <c r="R289"/>
  <c r="P289"/>
  <c r="BI286"/>
  <c r="BH286"/>
  <c r="BG286"/>
  <c r="BE286"/>
  <c r="T286"/>
  <c r="R286"/>
  <c r="P286"/>
  <c r="BI283"/>
  <c r="BH283"/>
  <c r="BG283"/>
  <c r="BE283"/>
  <c r="T283"/>
  <c r="R283"/>
  <c r="P283"/>
  <c r="BI280"/>
  <c r="BH280"/>
  <c r="BG280"/>
  <c r="BE280"/>
  <c r="T280"/>
  <c r="R280"/>
  <c r="P280"/>
  <c r="BI276"/>
  <c r="BH276"/>
  <c r="BG276"/>
  <c r="BE276"/>
  <c r="T276"/>
  <c r="R276"/>
  <c r="P276"/>
  <c r="BI273"/>
  <c r="BH273"/>
  <c r="BG273"/>
  <c r="BE273"/>
  <c r="T273"/>
  <c r="R273"/>
  <c r="P273"/>
  <c r="BI270"/>
  <c r="BH270"/>
  <c r="BG270"/>
  <c r="BE270"/>
  <c r="T270"/>
  <c r="R270"/>
  <c r="P270"/>
  <c r="BI268"/>
  <c r="BH268"/>
  <c r="BG268"/>
  <c r="BE268"/>
  <c r="T268"/>
  <c r="R268"/>
  <c r="P268"/>
  <c r="BI265"/>
  <c r="BH265"/>
  <c r="BG265"/>
  <c r="BE265"/>
  <c r="T265"/>
  <c r="R265"/>
  <c r="P265"/>
  <c r="BI263"/>
  <c r="BH263"/>
  <c r="BG263"/>
  <c r="BE263"/>
  <c r="T263"/>
  <c r="R263"/>
  <c r="P263"/>
  <c r="BI261"/>
  <c r="BH261"/>
  <c r="BG261"/>
  <c r="BE261"/>
  <c r="T261"/>
  <c r="R261"/>
  <c r="P261"/>
  <c r="BI258"/>
  <c r="BH258"/>
  <c r="BG258"/>
  <c r="BE258"/>
  <c r="T258"/>
  <c r="R258"/>
  <c r="P258"/>
  <c r="BI255"/>
  <c r="BH255"/>
  <c r="BG255"/>
  <c r="BE255"/>
  <c r="T255"/>
  <c r="R255"/>
  <c r="P255"/>
  <c r="BI252"/>
  <c r="BH252"/>
  <c r="BG252"/>
  <c r="BE252"/>
  <c r="T252"/>
  <c r="T251"/>
  <c r="R252"/>
  <c r="R251"/>
  <c r="P252"/>
  <c r="P251"/>
  <c r="BI248"/>
  <c r="BH248"/>
  <c r="BG248"/>
  <c r="BE248"/>
  <c r="T248"/>
  <c r="R248"/>
  <c r="P248"/>
  <c r="BI245"/>
  <c r="BH245"/>
  <c r="BG245"/>
  <c r="BE245"/>
  <c r="T245"/>
  <c r="R245"/>
  <c r="P245"/>
  <c r="BI242"/>
  <c r="BH242"/>
  <c r="BG242"/>
  <c r="BE242"/>
  <c r="T242"/>
  <c r="R242"/>
  <c r="P242"/>
  <c r="BI239"/>
  <c r="BH239"/>
  <c r="BG239"/>
  <c r="BE239"/>
  <c r="T239"/>
  <c r="R239"/>
  <c r="P239"/>
  <c r="BI237"/>
  <c r="BH237"/>
  <c r="BG237"/>
  <c r="BE237"/>
  <c r="T237"/>
  <c r="R237"/>
  <c r="P237"/>
  <c r="BI234"/>
  <c r="BH234"/>
  <c r="BG234"/>
  <c r="BE234"/>
  <c r="T234"/>
  <c r="R234"/>
  <c r="P234"/>
  <c r="BI230"/>
  <c r="BH230"/>
  <c r="BG230"/>
  <c r="BE230"/>
  <c r="T230"/>
  <c r="R230"/>
  <c r="P230"/>
  <c r="BI227"/>
  <c r="BH227"/>
  <c r="BG227"/>
  <c r="BE227"/>
  <c r="T227"/>
  <c r="R227"/>
  <c r="P227"/>
  <c r="BI224"/>
  <c r="BH224"/>
  <c r="BG224"/>
  <c r="BE224"/>
  <c r="T224"/>
  <c r="R224"/>
  <c r="P224"/>
  <c r="BI221"/>
  <c r="BH221"/>
  <c r="BG221"/>
  <c r="BE221"/>
  <c r="T221"/>
  <c r="R221"/>
  <c r="P221"/>
  <c r="BI218"/>
  <c r="BH218"/>
  <c r="BG218"/>
  <c r="BE218"/>
  <c r="T218"/>
  <c r="R218"/>
  <c r="P218"/>
  <c r="BI215"/>
  <c r="BH215"/>
  <c r="BG215"/>
  <c r="BE215"/>
  <c r="T215"/>
  <c r="R215"/>
  <c r="P215"/>
  <c r="BI213"/>
  <c r="BH213"/>
  <c r="BG213"/>
  <c r="BE213"/>
  <c r="T213"/>
  <c r="R213"/>
  <c r="P213"/>
  <c r="BI210"/>
  <c r="BH210"/>
  <c r="BG210"/>
  <c r="BE210"/>
  <c r="T210"/>
  <c r="R210"/>
  <c r="P210"/>
  <c r="BI207"/>
  <c r="BH207"/>
  <c r="BG207"/>
  <c r="BE207"/>
  <c r="T207"/>
  <c r="R207"/>
  <c r="P207"/>
  <c r="BI204"/>
  <c r="BH204"/>
  <c r="BG204"/>
  <c r="BE204"/>
  <c r="T204"/>
  <c r="R204"/>
  <c r="P204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92"/>
  <c r="BH192"/>
  <c r="BG192"/>
  <c r="BE192"/>
  <c r="T192"/>
  <c r="R192"/>
  <c r="P192"/>
  <c r="BI188"/>
  <c r="BH188"/>
  <c r="BG188"/>
  <c r="BE188"/>
  <c r="T188"/>
  <c r="T187"/>
  <c r="R188"/>
  <c r="R187"/>
  <c r="P188"/>
  <c r="P187"/>
  <c r="BI183"/>
  <c r="BH183"/>
  <c r="BG183"/>
  <c r="BE183"/>
  <c r="T183"/>
  <c r="T182"/>
  <c r="R183"/>
  <c r="R182"/>
  <c r="P183"/>
  <c r="P182"/>
  <c r="BI179"/>
  <c r="BH179"/>
  <c r="BG179"/>
  <c r="BE179"/>
  <c r="T179"/>
  <c r="R179"/>
  <c r="P179"/>
  <c r="BI176"/>
  <c r="BH176"/>
  <c r="BG176"/>
  <c r="BE176"/>
  <c r="T176"/>
  <c r="R176"/>
  <c r="P176"/>
  <c r="BI173"/>
  <c r="BH173"/>
  <c r="BG173"/>
  <c r="BE173"/>
  <c r="T173"/>
  <c r="R173"/>
  <c r="P173"/>
  <c r="BI170"/>
  <c r="BH170"/>
  <c r="BG170"/>
  <c r="BE170"/>
  <c r="T170"/>
  <c r="R170"/>
  <c r="P170"/>
  <c r="BI167"/>
  <c r="BH167"/>
  <c r="BG167"/>
  <c r="BE167"/>
  <c r="T167"/>
  <c r="R167"/>
  <c r="P167"/>
  <c r="BI164"/>
  <c r="BH164"/>
  <c r="BG164"/>
  <c r="BE164"/>
  <c r="T164"/>
  <c r="R164"/>
  <c r="P164"/>
  <c r="BI159"/>
  <c r="BH159"/>
  <c r="BG159"/>
  <c r="BE159"/>
  <c r="T159"/>
  <c r="R159"/>
  <c r="P159"/>
  <c r="BI155"/>
  <c r="BH155"/>
  <c r="BG155"/>
  <c r="BE155"/>
  <c r="T155"/>
  <c r="R155"/>
  <c r="P155"/>
  <c r="BI152"/>
  <c r="BH152"/>
  <c r="BG152"/>
  <c r="BE152"/>
  <c r="T152"/>
  <c r="R152"/>
  <c r="P152"/>
  <c r="BI148"/>
  <c r="BH148"/>
  <c r="BG148"/>
  <c r="BE148"/>
  <c r="T148"/>
  <c r="R148"/>
  <c r="P148"/>
  <c r="BI144"/>
  <c r="BH144"/>
  <c r="BG144"/>
  <c r="BE144"/>
  <c r="T144"/>
  <c r="R144"/>
  <c r="P144"/>
  <c r="BI140"/>
  <c r="BH140"/>
  <c r="BG140"/>
  <c r="BE140"/>
  <c r="T140"/>
  <c r="R140"/>
  <c r="P140"/>
  <c r="BI136"/>
  <c r="BH136"/>
  <c r="BG136"/>
  <c r="BE136"/>
  <c r="T136"/>
  <c r="R136"/>
  <c r="P136"/>
  <c r="BI133"/>
  <c r="BH133"/>
  <c r="BG133"/>
  <c r="BE133"/>
  <c r="T133"/>
  <c r="R133"/>
  <c r="P133"/>
  <c r="BI130"/>
  <c r="BH130"/>
  <c r="BG130"/>
  <c r="BE130"/>
  <c r="T130"/>
  <c r="R130"/>
  <c r="P130"/>
  <c r="BI126"/>
  <c r="BH126"/>
  <c r="BG126"/>
  <c r="BE126"/>
  <c r="T126"/>
  <c r="R126"/>
  <c r="P126"/>
  <c r="BI122"/>
  <c r="BH122"/>
  <c r="BG122"/>
  <c r="BE122"/>
  <c r="T122"/>
  <c r="R122"/>
  <c r="P122"/>
  <c r="BI119"/>
  <c r="BH119"/>
  <c r="BG119"/>
  <c r="BE119"/>
  <c r="T119"/>
  <c r="R119"/>
  <c r="P119"/>
  <c r="BI115"/>
  <c r="BH115"/>
  <c r="BG115"/>
  <c r="BE115"/>
  <c r="T115"/>
  <c r="R115"/>
  <c r="P115"/>
  <c r="BI111"/>
  <c r="BH111"/>
  <c r="BG111"/>
  <c r="BE111"/>
  <c r="T111"/>
  <c r="R111"/>
  <c r="P111"/>
  <c r="BI108"/>
  <c r="BH108"/>
  <c r="BG108"/>
  <c r="BE108"/>
  <c r="T108"/>
  <c r="R108"/>
  <c r="P108"/>
  <c r="F101"/>
  <c r="F99"/>
  <c r="E97"/>
  <c r="F58"/>
  <c r="F56"/>
  <c r="E54"/>
  <c r="J26"/>
  <c r="E26"/>
  <c r="J59"/>
  <c r="J25"/>
  <c r="J23"/>
  <c r="E23"/>
  <c r="J58"/>
  <c r="J22"/>
  <c r="J20"/>
  <c r="E20"/>
  <c r="F102"/>
  <c r="J19"/>
  <c r="J14"/>
  <c r="J56"/>
  <c r="E7"/>
  <c r="E93"/>
  <c i="3" r="J39"/>
  <c r="J38"/>
  <c i="1" r="AY57"/>
  <c i="3" r="J37"/>
  <c i="1" r="AX57"/>
  <c i="3" r="BI389"/>
  <c r="BH389"/>
  <c r="BG389"/>
  <c r="BE389"/>
  <c r="T389"/>
  <c r="T388"/>
  <c r="R389"/>
  <c r="R388"/>
  <c r="P389"/>
  <c r="P388"/>
  <c r="BI385"/>
  <c r="BH385"/>
  <c r="BG385"/>
  <c r="BE385"/>
  <c r="T385"/>
  <c r="T384"/>
  <c r="T383"/>
  <c r="R385"/>
  <c r="R384"/>
  <c r="R383"/>
  <c r="P385"/>
  <c r="P384"/>
  <c r="P383"/>
  <c r="BI381"/>
  <c r="BH381"/>
  <c r="BG381"/>
  <c r="BE381"/>
  <c r="T381"/>
  <c r="T380"/>
  <c r="R381"/>
  <c r="R380"/>
  <c r="P381"/>
  <c r="P380"/>
  <c r="BI376"/>
  <c r="BH376"/>
  <c r="BG376"/>
  <c r="BE376"/>
  <c r="T376"/>
  <c r="R376"/>
  <c r="P376"/>
  <c r="BI370"/>
  <c r="BH370"/>
  <c r="BG370"/>
  <c r="BE370"/>
  <c r="T370"/>
  <c r="R370"/>
  <c r="P370"/>
  <c r="BI364"/>
  <c r="BH364"/>
  <c r="BG364"/>
  <c r="BE364"/>
  <c r="T364"/>
  <c r="R364"/>
  <c r="P364"/>
  <c r="BI361"/>
  <c r="BH361"/>
  <c r="BG361"/>
  <c r="BE361"/>
  <c r="T361"/>
  <c r="R361"/>
  <c r="P361"/>
  <c r="BI358"/>
  <c r="BH358"/>
  <c r="BG358"/>
  <c r="BE358"/>
  <c r="T358"/>
  <c r="R358"/>
  <c r="P358"/>
  <c r="BI355"/>
  <c r="BH355"/>
  <c r="BG355"/>
  <c r="BE355"/>
  <c r="T355"/>
  <c r="R355"/>
  <c r="P355"/>
  <c r="BI351"/>
  <c r="BH351"/>
  <c r="BG351"/>
  <c r="BE351"/>
  <c r="T351"/>
  <c r="R351"/>
  <c r="P351"/>
  <c r="BI348"/>
  <c r="BH348"/>
  <c r="BG348"/>
  <c r="BE348"/>
  <c r="T348"/>
  <c r="R348"/>
  <c r="P348"/>
  <c r="BI346"/>
  <c r="BH346"/>
  <c r="BG346"/>
  <c r="BE346"/>
  <c r="T346"/>
  <c r="R346"/>
  <c r="P346"/>
  <c r="BI342"/>
  <c r="BH342"/>
  <c r="BG342"/>
  <c r="BE342"/>
  <c r="T342"/>
  <c r="R342"/>
  <c r="P342"/>
  <c r="BI339"/>
  <c r="BH339"/>
  <c r="BG339"/>
  <c r="BE339"/>
  <c r="T339"/>
  <c r="R339"/>
  <c r="P339"/>
  <c r="BI336"/>
  <c r="BH336"/>
  <c r="BG336"/>
  <c r="BE336"/>
  <c r="T336"/>
  <c r="R336"/>
  <c r="P336"/>
  <c r="BI332"/>
  <c r="BH332"/>
  <c r="BG332"/>
  <c r="BE332"/>
  <c r="T332"/>
  <c r="R332"/>
  <c r="P332"/>
  <c r="BI328"/>
  <c r="BH328"/>
  <c r="BG328"/>
  <c r="BE328"/>
  <c r="T328"/>
  <c r="R328"/>
  <c r="P328"/>
  <c r="BI324"/>
  <c r="BH324"/>
  <c r="BG324"/>
  <c r="BE324"/>
  <c r="T324"/>
  <c r="R324"/>
  <c r="P324"/>
  <c r="BI320"/>
  <c r="BH320"/>
  <c r="BG320"/>
  <c r="BE320"/>
  <c r="T320"/>
  <c r="R320"/>
  <c r="P320"/>
  <c r="BI316"/>
  <c r="BH316"/>
  <c r="BG316"/>
  <c r="BE316"/>
  <c r="T316"/>
  <c r="R316"/>
  <c r="P316"/>
  <c r="BI313"/>
  <c r="BH313"/>
  <c r="BG313"/>
  <c r="BE313"/>
  <c r="T313"/>
  <c r="R313"/>
  <c r="P313"/>
  <c r="BI309"/>
  <c r="BH309"/>
  <c r="BG309"/>
  <c r="BE309"/>
  <c r="T309"/>
  <c r="R309"/>
  <c r="P309"/>
  <c r="BI305"/>
  <c r="BH305"/>
  <c r="BG305"/>
  <c r="BE305"/>
  <c r="T305"/>
  <c r="R305"/>
  <c r="P305"/>
  <c r="BI302"/>
  <c r="BH302"/>
  <c r="BG302"/>
  <c r="BE302"/>
  <c r="T302"/>
  <c r="R302"/>
  <c r="P302"/>
  <c r="BI299"/>
  <c r="BH299"/>
  <c r="BG299"/>
  <c r="BE299"/>
  <c r="T299"/>
  <c r="R299"/>
  <c r="P299"/>
  <c r="BI296"/>
  <c r="BH296"/>
  <c r="BG296"/>
  <c r="BE296"/>
  <c r="T296"/>
  <c r="R296"/>
  <c r="P296"/>
  <c r="BI292"/>
  <c r="BH292"/>
  <c r="BG292"/>
  <c r="BE292"/>
  <c r="T292"/>
  <c r="R292"/>
  <c r="P292"/>
  <c r="BI289"/>
  <c r="BH289"/>
  <c r="BG289"/>
  <c r="BE289"/>
  <c r="T289"/>
  <c r="R289"/>
  <c r="P289"/>
  <c r="BI285"/>
  <c r="BH285"/>
  <c r="BG285"/>
  <c r="BE285"/>
  <c r="T285"/>
  <c r="R285"/>
  <c r="P285"/>
  <c r="BI281"/>
  <c r="BH281"/>
  <c r="BG281"/>
  <c r="BE281"/>
  <c r="T281"/>
  <c r="R281"/>
  <c r="P281"/>
  <c r="BI277"/>
  <c r="BH277"/>
  <c r="BG277"/>
  <c r="BE277"/>
  <c r="T277"/>
  <c r="R277"/>
  <c r="P277"/>
  <c r="BI273"/>
  <c r="BH273"/>
  <c r="BG273"/>
  <c r="BE273"/>
  <c r="T273"/>
  <c r="R273"/>
  <c r="P273"/>
  <c r="BI269"/>
  <c r="BH269"/>
  <c r="BG269"/>
  <c r="BE269"/>
  <c r="T269"/>
  <c r="R269"/>
  <c r="P269"/>
  <c r="BI267"/>
  <c r="BH267"/>
  <c r="BG267"/>
  <c r="BE267"/>
  <c r="T267"/>
  <c r="R267"/>
  <c r="P267"/>
  <c r="BI264"/>
  <c r="BH264"/>
  <c r="BG264"/>
  <c r="BE264"/>
  <c r="T264"/>
  <c r="R264"/>
  <c r="P264"/>
  <c r="BI262"/>
  <c r="BH262"/>
  <c r="BG262"/>
  <c r="BE262"/>
  <c r="T262"/>
  <c r="R262"/>
  <c r="P262"/>
  <c r="BI260"/>
  <c r="BH260"/>
  <c r="BG260"/>
  <c r="BE260"/>
  <c r="T260"/>
  <c r="R260"/>
  <c r="P260"/>
  <c r="BI257"/>
  <c r="BH257"/>
  <c r="BG257"/>
  <c r="BE257"/>
  <c r="T257"/>
  <c r="R257"/>
  <c r="P257"/>
  <c r="BI254"/>
  <c r="BH254"/>
  <c r="BG254"/>
  <c r="BE254"/>
  <c r="T254"/>
  <c r="R254"/>
  <c r="P254"/>
  <c r="BI251"/>
  <c r="BH251"/>
  <c r="BG251"/>
  <c r="BE251"/>
  <c r="T251"/>
  <c r="T250"/>
  <c r="R251"/>
  <c r="R250"/>
  <c r="P251"/>
  <c r="P250"/>
  <c r="BI247"/>
  <c r="BH247"/>
  <c r="BG247"/>
  <c r="BE247"/>
  <c r="T247"/>
  <c r="R247"/>
  <c r="P247"/>
  <c r="BI244"/>
  <c r="BH244"/>
  <c r="BG244"/>
  <c r="BE244"/>
  <c r="T244"/>
  <c r="R244"/>
  <c r="P244"/>
  <c r="BI242"/>
  <c r="BH242"/>
  <c r="BG242"/>
  <c r="BE242"/>
  <c r="T242"/>
  <c r="R242"/>
  <c r="P242"/>
  <c r="BI239"/>
  <c r="BH239"/>
  <c r="BG239"/>
  <c r="BE239"/>
  <c r="T239"/>
  <c r="R239"/>
  <c r="P239"/>
  <c r="BI235"/>
  <c r="BH235"/>
  <c r="BG235"/>
  <c r="BE235"/>
  <c r="T235"/>
  <c r="R235"/>
  <c r="P235"/>
  <c r="BI232"/>
  <c r="BH232"/>
  <c r="BG232"/>
  <c r="BE232"/>
  <c r="T232"/>
  <c r="R232"/>
  <c r="P232"/>
  <c r="BI229"/>
  <c r="BH229"/>
  <c r="BG229"/>
  <c r="BE229"/>
  <c r="T229"/>
  <c r="R229"/>
  <c r="P229"/>
  <c r="BI226"/>
  <c r="BH226"/>
  <c r="BG226"/>
  <c r="BE226"/>
  <c r="T226"/>
  <c r="R226"/>
  <c r="P226"/>
  <c r="BI223"/>
  <c r="BH223"/>
  <c r="BG223"/>
  <c r="BE223"/>
  <c r="T223"/>
  <c r="R223"/>
  <c r="P223"/>
  <c r="BI221"/>
  <c r="BH221"/>
  <c r="BG221"/>
  <c r="BE221"/>
  <c r="T221"/>
  <c r="R221"/>
  <c r="P221"/>
  <c r="BI218"/>
  <c r="BH218"/>
  <c r="BG218"/>
  <c r="BE218"/>
  <c r="T218"/>
  <c r="R218"/>
  <c r="P218"/>
  <c r="BI215"/>
  <c r="BH215"/>
  <c r="BG215"/>
  <c r="BE215"/>
  <c r="T215"/>
  <c r="R215"/>
  <c r="P215"/>
  <c r="BI212"/>
  <c r="BH212"/>
  <c r="BG212"/>
  <c r="BE212"/>
  <c r="T212"/>
  <c r="R212"/>
  <c r="P212"/>
  <c r="BI209"/>
  <c r="BH209"/>
  <c r="BG209"/>
  <c r="BE209"/>
  <c r="T209"/>
  <c r="R209"/>
  <c r="P209"/>
  <c r="BI206"/>
  <c r="BH206"/>
  <c r="BG206"/>
  <c r="BE206"/>
  <c r="T206"/>
  <c r="R206"/>
  <c r="P206"/>
  <c r="BI203"/>
  <c r="BH203"/>
  <c r="BG203"/>
  <c r="BE203"/>
  <c r="T203"/>
  <c r="R203"/>
  <c r="P203"/>
  <c r="BI200"/>
  <c r="BH200"/>
  <c r="BG200"/>
  <c r="BE200"/>
  <c r="T200"/>
  <c r="R200"/>
  <c r="P200"/>
  <c r="BI197"/>
  <c r="BH197"/>
  <c r="BG197"/>
  <c r="BE197"/>
  <c r="T197"/>
  <c r="R197"/>
  <c r="P197"/>
  <c r="BI193"/>
  <c r="BH193"/>
  <c r="BG193"/>
  <c r="BE193"/>
  <c r="T193"/>
  <c r="T192"/>
  <c r="R193"/>
  <c r="R192"/>
  <c r="P193"/>
  <c r="P192"/>
  <c r="BI188"/>
  <c r="BH188"/>
  <c r="BG188"/>
  <c r="BE188"/>
  <c r="T188"/>
  <c r="T187"/>
  <c r="R188"/>
  <c r="R187"/>
  <c r="P188"/>
  <c r="P187"/>
  <c r="BI184"/>
  <c r="BH184"/>
  <c r="BG184"/>
  <c r="BE184"/>
  <c r="T184"/>
  <c r="R184"/>
  <c r="P184"/>
  <c r="BI181"/>
  <c r="BH181"/>
  <c r="BG181"/>
  <c r="BE181"/>
  <c r="T181"/>
  <c r="R181"/>
  <c r="P181"/>
  <c r="BI178"/>
  <c r="BH178"/>
  <c r="BG178"/>
  <c r="BE178"/>
  <c r="T178"/>
  <c r="R178"/>
  <c r="P178"/>
  <c r="BI175"/>
  <c r="BH175"/>
  <c r="BG175"/>
  <c r="BE175"/>
  <c r="T175"/>
  <c r="R175"/>
  <c r="P175"/>
  <c r="BI172"/>
  <c r="BH172"/>
  <c r="BG172"/>
  <c r="BE172"/>
  <c r="T172"/>
  <c r="R172"/>
  <c r="P172"/>
  <c r="BI169"/>
  <c r="BH169"/>
  <c r="BG169"/>
  <c r="BE169"/>
  <c r="T169"/>
  <c r="R169"/>
  <c r="P169"/>
  <c r="BI164"/>
  <c r="BH164"/>
  <c r="BG164"/>
  <c r="BE164"/>
  <c r="T164"/>
  <c r="R164"/>
  <c r="P164"/>
  <c r="BI160"/>
  <c r="BH160"/>
  <c r="BG160"/>
  <c r="BE160"/>
  <c r="T160"/>
  <c r="R160"/>
  <c r="P160"/>
  <c r="BI157"/>
  <c r="BH157"/>
  <c r="BG157"/>
  <c r="BE157"/>
  <c r="T157"/>
  <c r="R157"/>
  <c r="P157"/>
  <c r="BI153"/>
  <c r="BH153"/>
  <c r="BG153"/>
  <c r="BE153"/>
  <c r="T153"/>
  <c r="R153"/>
  <c r="P153"/>
  <c r="BI149"/>
  <c r="BH149"/>
  <c r="BG149"/>
  <c r="BE149"/>
  <c r="T149"/>
  <c r="R149"/>
  <c r="P149"/>
  <c r="BI145"/>
  <c r="BH145"/>
  <c r="BG145"/>
  <c r="BE145"/>
  <c r="T145"/>
  <c r="R145"/>
  <c r="P145"/>
  <c r="BI141"/>
  <c r="BH141"/>
  <c r="BG141"/>
  <c r="BE141"/>
  <c r="T141"/>
  <c r="R141"/>
  <c r="P141"/>
  <c r="BI137"/>
  <c r="BH137"/>
  <c r="BG137"/>
  <c r="BE137"/>
  <c r="T137"/>
  <c r="R137"/>
  <c r="P137"/>
  <c r="BI134"/>
  <c r="BH134"/>
  <c r="BG134"/>
  <c r="BE134"/>
  <c r="T134"/>
  <c r="R134"/>
  <c r="P134"/>
  <c r="BI131"/>
  <c r="BH131"/>
  <c r="BG131"/>
  <c r="BE131"/>
  <c r="T131"/>
  <c r="R131"/>
  <c r="P131"/>
  <c r="BI127"/>
  <c r="BH127"/>
  <c r="BG127"/>
  <c r="BE127"/>
  <c r="T127"/>
  <c r="R127"/>
  <c r="P127"/>
  <c r="BI123"/>
  <c r="BH123"/>
  <c r="BG123"/>
  <c r="BE123"/>
  <c r="T123"/>
  <c r="R123"/>
  <c r="P123"/>
  <c r="BI120"/>
  <c r="BH120"/>
  <c r="BG120"/>
  <c r="BE120"/>
  <c r="T120"/>
  <c r="R120"/>
  <c r="P120"/>
  <c r="BI116"/>
  <c r="BH116"/>
  <c r="BG116"/>
  <c r="BE116"/>
  <c r="T116"/>
  <c r="R116"/>
  <c r="P116"/>
  <c r="BI112"/>
  <c r="BH112"/>
  <c r="BG112"/>
  <c r="BE112"/>
  <c r="T112"/>
  <c r="R112"/>
  <c r="P112"/>
  <c r="BI109"/>
  <c r="BH109"/>
  <c r="BG109"/>
  <c r="BE109"/>
  <c r="T109"/>
  <c r="R109"/>
  <c r="P109"/>
  <c r="F102"/>
  <c r="F100"/>
  <c r="E98"/>
  <c r="F58"/>
  <c r="F56"/>
  <c r="E54"/>
  <c r="J26"/>
  <c r="E26"/>
  <c r="J103"/>
  <c r="J25"/>
  <c r="J23"/>
  <c r="E23"/>
  <c r="J102"/>
  <c r="J22"/>
  <c r="J20"/>
  <c r="E20"/>
  <c r="F59"/>
  <c r="J19"/>
  <c r="J14"/>
  <c r="J100"/>
  <c r="E7"/>
  <c r="E94"/>
  <c i="2" r="J39"/>
  <c r="J38"/>
  <c i="1" r="AY56"/>
  <c i="2" r="J37"/>
  <c i="1" r="AX56"/>
  <c i="2" r="BI318"/>
  <c r="BH318"/>
  <c r="BG318"/>
  <c r="BE318"/>
  <c r="T318"/>
  <c r="T317"/>
  <c r="R318"/>
  <c r="R317"/>
  <c r="P318"/>
  <c r="P317"/>
  <c r="BI314"/>
  <c r="BH314"/>
  <c r="BG314"/>
  <c r="BE314"/>
  <c r="T314"/>
  <c r="T313"/>
  <c r="T312"/>
  <c r="R314"/>
  <c r="R313"/>
  <c r="R312"/>
  <c r="P314"/>
  <c r="P313"/>
  <c r="P312"/>
  <c r="BI310"/>
  <c r="BH310"/>
  <c r="BG310"/>
  <c r="BE310"/>
  <c r="T310"/>
  <c r="T309"/>
  <c r="R310"/>
  <c r="R309"/>
  <c r="P310"/>
  <c r="P309"/>
  <c r="BI303"/>
  <c r="BH303"/>
  <c r="BG303"/>
  <c r="BE303"/>
  <c r="T303"/>
  <c r="R303"/>
  <c r="P303"/>
  <c r="BI297"/>
  <c r="BH297"/>
  <c r="BG297"/>
  <c r="BE297"/>
  <c r="T297"/>
  <c r="R297"/>
  <c r="P297"/>
  <c r="BI294"/>
  <c r="BH294"/>
  <c r="BG294"/>
  <c r="BE294"/>
  <c r="T294"/>
  <c r="R294"/>
  <c r="P294"/>
  <c r="BI291"/>
  <c r="BH291"/>
  <c r="BG291"/>
  <c r="BE291"/>
  <c r="T291"/>
  <c r="R291"/>
  <c r="P291"/>
  <c r="BI288"/>
  <c r="BH288"/>
  <c r="BG288"/>
  <c r="BE288"/>
  <c r="T288"/>
  <c r="R288"/>
  <c r="P288"/>
  <c r="BI284"/>
  <c r="BH284"/>
  <c r="BG284"/>
  <c r="BE284"/>
  <c r="T284"/>
  <c r="R284"/>
  <c r="P284"/>
  <c r="BI281"/>
  <c r="BH281"/>
  <c r="BG281"/>
  <c r="BE281"/>
  <c r="T281"/>
  <c r="R281"/>
  <c r="P281"/>
  <c r="BI279"/>
  <c r="BH279"/>
  <c r="BG279"/>
  <c r="BE279"/>
  <c r="T279"/>
  <c r="R279"/>
  <c r="P279"/>
  <c r="BI275"/>
  <c r="BH275"/>
  <c r="BG275"/>
  <c r="BE275"/>
  <c r="T275"/>
  <c r="R275"/>
  <c r="P275"/>
  <c r="BI272"/>
  <c r="BH272"/>
  <c r="BG272"/>
  <c r="BE272"/>
  <c r="T272"/>
  <c r="R272"/>
  <c r="P272"/>
  <c r="BI268"/>
  <c r="BH268"/>
  <c r="BG268"/>
  <c r="BE268"/>
  <c r="T268"/>
  <c r="R268"/>
  <c r="P268"/>
  <c r="BI264"/>
  <c r="BH264"/>
  <c r="BG264"/>
  <c r="BE264"/>
  <c r="T264"/>
  <c r="R264"/>
  <c r="P264"/>
  <c r="BI260"/>
  <c r="BH260"/>
  <c r="BG260"/>
  <c r="BE260"/>
  <c r="T260"/>
  <c r="R260"/>
  <c r="P260"/>
  <c r="BI256"/>
  <c r="BH256"/>
  <c r="BG256"/>
  <c r="BE256"/>
  <c r="T256"/>
  <c r="R256"/>
  <c r="P256"/>
  <c r="BI252"/>
  <c r="BH252"/>
  <c r="BG252"/>
  <c r="BE252"/>
  <c r="T252"/>
  <c r="R252"/>
  <c r="P252"/>
  <c r="BI250"/>
  <c r="BH250"/>
  <c r="BG250"/>
  <c r="BE250"/>
  <c r="T250"/>
  <c r="R250"/>
  <c r="P250"/>
  <c r="BI247"/>
  <c r="BH247"/>
  <c r="BG247"/>
  <c r="BE247"/>
  <c r="T247"/>
  <c r="R247"/>
  <c r="P247"/>
  <c r="BI245"/>
  <c r="BH245"/>
  <c r="BG245"/>
  <c r="BE245"/>
  <c r="T245"/>
  <c r="R245"/>
  <c r="P245"/>
  <c r="BI243"/>
  <c r="BH243"/>
  <c r="BG243"/>
  <c r="BE243"/>
  <c r="T243"/>
  <c r="R243"/>
  <c r="P243"/>
  <c r="BI239"/>
  <c r="BH239"/>
  <c r="BG239"/>
  <c r="BE239"/>
  <c r="T239"/>
  <c r="R239"/>
  <c r="P239"/>
  <c r="BI236"/>
  <c r="BH236"/>
  <c r="BG236"/>
  <c r="BE236"/>
  <c r="T236"/>
  <c r="R236"/>
  <c r="P236"/>
  <c r="BI232"/>
  <c r="BH232"/>
  <c r="BG232"/>
  <c r="BE232"/>
  <c r="T232"/>
  <c r="R232"/>
  <c r="P232"/>
  <c r="BI229"/>
  <c r="BH229"/>
  <c r="BG229"/>
  <c r="BE229"/>
  <c r="T229"/>
  <c r="R229"/>
  <c r="P229"/>
  <c r="BI226"/>
  <c r="BH226"/>
  <c r="BG226"/>
  <c r="BE226"/>
  <c r="T226"/>
  <c r="T225"/>
  <c r="R226"/>
  <c r="R225"/>
  <c r="P226"/>
  <c r="P225"/>
  <c r="BI223"/>
  <c r="BH223"/>
  <c r="BG223"/>
  <c r="BE223"/>
  <c r="T223"/>
  <c r="T222"/>
  <c r="R223"/>
  <c r="R222"/>
  <c r="P223"/>
  <c r="P222"/>
  <c r="BI219"/>
  <c r="BH219"/>
  <c r="BG219"/>
  <c r="BE219"/>
  <c r="T219"/>
  <c r="R219"/>
  <c r="P219"/>
  <c r="BI216"/>
  <c r="BH216"/>
  <c r="BG216"/>
  <c r="BE216"/>
  <c r="T216"/>
  <c r="R216"/>
  <c r="P216"/>
  <c r="BI214"/>
  <c r="BH214"/>
  <c r="BG214"/>
  <c r="BE214"/>
  <c r="T214"/>
  <c r="R214"/>
  <c r="P214"/>
  <c r="BI211"/>
  <c r="BH211"/>
  <c r="BG211"/>
  <c r="BE211"/>
  <c r="T211"/>
  <c r="R211"/>
  <c r="P211"/>
  <c r="BI207"/>
  <c r="BH207"/>
  <c r="BG207"/>
  <c r="BE207"/>
  <c r="T207"/>
  <c r="R207"/>
  <c r="P207"/>
  <c r="BI204"/>
  <c r="BH204"/>
  <c r="BG204"/>
  <c r="BE204"/>
  <c r="T204"/>
  <c r="R204"/>
  <c r="P204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93"/>
  <c r="BH193"/>
  <c r="BG193"/>
  <c r="BE193"/>
  <c r="T193"/>
  <c r="R193"/>
  <c r="P193"/>
  <c r="BI190"/>
  <c r="BH190"/>
  <c r="BG190"/>
  <c r="BE190"/>
  <c r="T190"/>
  <c r="R190"/>
  <c r="P190"/>
  <c r="BI187"/>
  <c r="BH187"/>
  <c r="BG187"/>
  <c r="BE187"/>
  <c r="T187"/>
  <c r="R187"/>
  <c r="P187"/>
  <c r="BI184"/>
  <c r="BH184"/>
  <c r="BG184"/>
  <c r="BE184"/>
  <c r="T184"/>
  <c r="R184"/>
  <c r="P184"/>
  <c r="BI181"/>
  <c r="BH181"/>
  <c r="BG181"/>
  <c r="BE181"/>
  <c r="T181"/>
  <c r="R181"/>
  <c r="P181"/>
  <c r="BI178"/>
  <c r="BH178"/>
  <c r="BG178"/>
  <c r="BE178"/>
  <c r="T178"/>
  <c r="R178"/>
  <c r="P178"/>
  <c r="BI174"/>
  <c r="BH174"/>
  <c r="BG174"/>
  <c r="BE174"/>
  <c r="T174"/>
  <c r="T173"/>
  <c r="R174"/>
  <c r="R173"/>
  <c r="P174"/>
  <c r="P173"/>
  <c r="BI169"/>
  <c r="BH169"/>
  <c r="BG169"/>
  <c r="BE169"/>
  <c r="T169"/>
  <c r="T168"/>
  <c r="R169"/>
  <c r="R168"/>
  <c r="P169"/>
  <c r="P168"/>
  <c r="BI165"/>
  <c r="BH165"/>
  <c r="BG165"/>
  <c r="BE165"/>
  <c r="T165"/>
  <c r="R165"/>
  <c r="P165"/>
  <c r="BI162"/>
  <c r="BH162"/>
  <c r="BG162"/>
  <c r="BE162"/>
  <c r="T162"/>
  <c r="R162"/>
  <c r="P162"/>
  <c r="BI159"/>
  <c r="BH159"/>
  <c r="BG159"/>
  <c r="BE159"/>
  <c r="T159"/>
  <c r="R159"/>
  <c r="P159"/>
  <c r="BI156"/>
  <c r="BH156"/>
  <c r="BG156"/>
  <c r="BE156"/>
  <c r="T156"/>
  <c r="R156"/>
  <c r="P156"/>
  <c r="BI153"/>
  <c r="BH153"/>
  <c r="BG153"/>
  <c r="BE153"/>
  <c r="T153"/>
  <c r="R153"/>
  <c r="P153"/>
  <c r="BI150"/>
  <c r="BH150"/>
  <c r="BG150"/>
  <c r="BE150"/>
  <c r="T150"/>
  <c r="R150"/>
  <c r="P150"/>
  <c r="BI145"/>
  <c r="BH145"/>
  <c r="BG145"/>
  <c r="BE145"/>
  <c r="T145"/>
  <c r="R145"/>
  <c r="P145"/>
  <c r="BI141"/>
  <c r="BH141"/>
  <c r="BG141"/>
  <c r="BE141"/>
  <c r="T141"/>
  <c r="R141"/>
  <c r="P141"/>
  <c r="BI138"/>
  <c r="BH138"/>
  <c r="BG138"/>
  <c r="BE138"/>
  <c r="T138"/>
  <c r="R138"/>
  <c r="P138"/>
  <c r="BI134"/>
  <c r="BH134"/>
  <c r="BG134"/>
  <c r="BE134"/>
  <c r="T134"/>
  <c r="R134"/>
  <c r="P134"/>
  <c r="BI130"/>
  <c r="BH130"/>
  <c r="BG130"/>
  <c r="BE130"/>
  <c r="T130"/>
  <c r="R130"/>
  <c r="P130"/>
  <c r="BI126"/>
  <c r="BH126"/>
  <c r="BG126"/>
  <c r="BE126"/>
  <c r="T126"/>
  <c r="R126"/>
  <c r="P126"/>
  <c r="BI123"/>
  <c r="BH123"/>
  <c r="BG123"/>
  <c r="BE123"/>
  <c r="T123"/>
  <c r="R123"/>
  <c r="P123"/>
  <c r="BI119"/>
  <c r="BH119"/>
  <c r="BG119"/>
  <c r="BE119"/>
  <c r="T119"/>
  <c r="R119"/>
  <c r="P119"/>
  <c r="BI115"/>
  <c r="BH115"/>
  <c r="BG115"/>
  <c r="BE115"/>
  <c r="T115"/>
  <c r="R115"/>
  <c r="P115"/>
  <c r="BI112"/>
  <c r="BH112"/>
  <c r="BG112"/>
  <c r="BE112"/>
  <c r="T112"/>
  <c r="R112"/>
  <c r="P112"/>
  <c r="BI108"/>
  <c r="BH108"/>
  <c r="BG108"/>
  <c r="BE108"/>
  <c r="T108"/>
  <c r="R108"/>
  <c r="P108"/>
  <c r="F101"/>
  <c r="F99"/>
  <c r="E97"/>
  <c r="F58"/>
  <c r="F56"/>
  <c r="E54"/>
  <c r="J26"/>
  <c r="E26"/>
  <c r="J102"/>
  <c r="J25"/>
  <c r="J23"/>
  <c r="E23"/>
  <c r="J101"/>
  <c r="J22"/>
  <c r="J20"/>
  <c r="E20"/>
  <c r="F102"/>
  <c r="J19"/>
  <c r="J14"/>
  <c r="J99"/>
  <c r="E7"/>
  <c r="E50"/>
  <c i="1" r="L50"/>
  <c r="AM50"/>
  <c r="AM49"/>
  <c r="L49"/>
  <c r="AM47"/>
  <c r="L47"/>
  <c r="L45"/>
  <c r="L44"/>
  <c i="2" r="J165"/>
  <c r="BK219"/>
  <c r="BK204"/>
  <c i="3" r="J328"/>
  <c r="BK212"/>
  <c r="BK193"/>
  <c i="4" r="J179"/>
  <c r="J331"/>
  <c r="BK299"/>
  <c r="J289"/>
  <c i="5" r="J124"/>
  <c i="6" r="BK151"/>
  <c i="7" r="BK220"/>
  <c r="J111"/>
  <c r="J115"/>
  <c r="J211"/>
  <c i="8" r="J135"/>
  <c r="BK178"/>
  <c r="BK180"/>
  <c i="9" r="J130"/>
  <c r="J107"/>
  <c i="2" r="BK190"/>
  <c r="J119"/>
  <c i="3" r="J269"/>
  <c r="J218"/>
  <c r="BK389"/>
  <c r="J123"/>
  <c i="4" r="BK311"/>
  <c r="J122"/>
  <c i="5" r="BK218"/>
  <c i="7" r="BK178"/>
  <c r="J192"/>
  <c i="8" r="J184"/>
  <c r="J210"/>
  <c i="9" r="BK115"/>
  <c r="BK117"/>
  <c i="2" r="J223"/>
  <c r="J195"/>
  <c i="3" r="J339"/>
  <c r="BK232"/>
  <c r="J358"/>
  <c i="4" r="BK334"/>
  <c r="BK268"/>
  <c r="J311"/>
  <c r="J136"/>
  <c i="5" r="BK203"/>
  <c r="J203"/>
  <c r="BK120"/>
  <c i="6" r="BK112"/>
  <c r="J162"/>
  <c r="BK148"/>
  <c r="J164"/>
  <c r="BK101"/>
  <c r="BK118"/>
  <c i="7" r="J174"/>
  <c r="BK103"/>
  <c r="J220"/>
  <c i="8" r="J119"/>
  <c r="J190"/>
  <c r="BK125"/>
  <c i="9" r="J146"/>
  <c i="2" r="J288"/>
  <c r="J226"/>
  <c i="3" r="BK200"/>
  <c r="BK289"/>
  <c r="J336"/>
  <c r="BK153"/>
  <c i="4" r="J329"/>
  <c r="J296"/>
  <c r="BK239"/>
  <c i="5" r="BK148"/>
  <c i="7" r="J196"/>
  <c r="J113"/>
  <c i="8" r="BK202"/>
  <c r="J188"/>
  <c r="J182"/>
  <c i="9" r="BK162"/>
  <c r="J103"/>
  <c i="2" r="J145"/>
  <c r="J245"/>
  <c r="J162"/>
  <c i="3" r="BK309"/>
  <c r="BK348"/>
  <c r="J289"/>
  <c i="4" r="BK296"/>
  <c r="J273"/>
  <c r="J140"/>
  <c i="5" r="J173"/>
  <c i="7" r="BK129"/>
  <c r="BK184"/>
  <c i="8" r="J121"/>
  <c i="9" r="J152"/>
  <c i="2" r="J174"/>
  <c r="J207"/>
  <c i="3" r="J351"/>
  <c r="BK361"/>
  <c r="BK109"/>
  <c i="4" r="BK204"/>
  <c r="BK195"/>
  <c r="J344"/>
  <c i="5" r="J218"/>
  <c i="7" r="BK205"/>
  <c r="J107"/>
  <c i="8" r="J129"/>
  <c i="9" r="J169"/>
  <c r="BK146"/>
  <c i="2" r="BK169"/>
  <c r="BK130"/>
  <c i="3" r="BK355"/>
  <c r="BK269"/>
  <c r="J137"/>
  <c i="4" r="J221"/>
  <c r="J224"/>
  <c i="5" r="J111"/>
  <c i="7" r="J123"/>
  <c r="BK144"/>
  <c i="8" r="J146"/>
  <c r="BK160"/>
  <c i="9" r="J188"/>
  <c i="2" r="J250"/>
  <c r="BK250"/>
  <c r="J181"/>
  <c i="3" r="J262"/>
  <c r="BK273"/>
  <c r="BK120"/>
  <c r="BK149"/>
  <c i="4" r="J258"/>
  <c r="BK140"/>
  <c r="J155"/>
  <c i="5" r="BK153"/>
  <c r="BK233"/>
  <c i="6" r="BK107"/>
  <c i="7" r="BK137"/>
  <c r="J205"/>
  <c r="J180"/>
  <c i="8" r="J186"/>
  <c r="J105"/>
  <c i="9" r="BK148"/>
  <c r="BK158"/>
  <c i="2" r="J134"/>
  <c r="J264"/>
  <c i="3" r="BK123"/>
  <c r="J364"/>
  <c r="J309"/>
  <c i="4" r="BK265"/>
  <c r="BK331"/>
  <c r="BK224"/>
  <c i="5" r="J206"/>
  <c i="7" r="J125"/>
  <c r="BK123"/>
  <c i="8" r="J111"/>
  <c i="9" r="J128"/>
  <c r="J140"/>
  <c i="2" r="J232"/>
  <c r="J314"/>
  <c i="3" r="J342"/>
  <c r="BK385"/>
  <c r="BK264"/>
  <c i="4" r="J207"/>
  <c r="J133"/>
  <c r="J341"/>
  <c i="5" r="J135"/>
  <c r="BK111"/>
  <c r="J161"/>
  <c i="6" r="BK136"/>
  <c r="BK128"/>
  <c r="BK156"/>
  <c r="J99"/>
  <c r="J130"/>
  <c r="BK120"/>
  <c i="7" r="J199"/>
  <c r="BK166"/>
  <c r="BK208"/>
  <c i="8" r="BK174"/>
  <c r="J117"/>
  <c r="J144"/>
  <c i="9" r="J136"/>
  <c r="J101"/>
  <c i="2" r="J178"/>
  <c r="J115"/>
  <c i="3" r="J212"/>
  <c r="BK320"/>
  <c r="J332"/>
  <c i="4" r="BK242"/>
  <c r="J252"/>
  <c r="BK155"/>
  <c i="5" r="BK199"/>
  <c i="7" r="BK180"/>
  <c r="J152"/>
  <c i="8" r="BK117"/>
  <c r="J142"/>
  <c i="9" r="J162"/>
  <c i="2" r="BK184"/>
  <c r="BK123"/>
  <c i="3" r="J320"/>
  <c r="J169"/>
  <c r="BK235"/>
  <c i="4" r="BK170"/>
  <c r="J334"/>
  <c r="J170"/>
  <c i="7" r="BK117"/>
  <c r="J186"/>
  <c i="8" r="J202"/>
  <c r="BK146"/>
  <c i="9" r="BK138"/>
  <c r="BK166"/>
  <c i="2" r="BK314"/>
  <c r="J169"/>
  <c i="3" r="BK262"/>
  <c r="BK370"/>
  <c i="4" r="BK347"/>
  <c r="J248"/>
  <c r="BK286"/>
  <c i="5" r="J153"/>
  <c i="7" r="BK190"/>
  <c i="8" r="J125"/>
  <c r="BK103"/>
  <c i="9" r="J111"/>
  <c r="J175"/>
  <c i="2" r="BK236"/>
  <c r="J260"/>
  <c i="3" r="BK223"/>
  <c r="J385"/>
  <c r="BK305"/>
  <c i="4" r="BK148"/>
  <c r="J167"/>
  <c i="5" r="J171"/>
  <c i="7" r="J105"/>
  <c r="BK174"/>
  <c i="8" r="BK158"/>
  <c i="9" r="J196"/>
  <c r="BK154"/>
  <c i="2" r="J153"/>
  <c r="J214"/>
  <c r="BK318"/>
  <c i="3" r="J346"/>
  <c r="BK221"/>
  <c r="BK381"/>
  <c r="J296"/>
  <c i="4" r="J270"/>
  <c r="J188"/>
  <c r="BK248"/>
  <c i="5" r="BK196"/>
  <c r="J190"/>
  <c i="6" r="J114"/>
  <c i="7" r="BK192"/>
  <c r="J182"/>
  <c r="BK160"/>
  <c r="J164"/>
  <c i="8" r="J123"/>
  <c r="BK131"/>
  <c i="9" r="BK192"/>
  <c r="J115"/>
  <c i="2" r="BK181"/>
  <c r="BK174"/>
  <c i="3" r="J221"/>
  <c r="J112"/>
  <c r="J254"/>
  <c i="4" r="BK198"/>
  <c r="BK213"/>
  <c r="J148"/>
  <c i="5" r="J148"/>
  <c i="7" r="BK107"/>
  <c i="8" r="BK207"/>
  <c r="J103"/>
  <c i="9" r="J132"/>
  <c i="2" r="J123"/>
  <c r="BK126"/>
  <c i="3" r="BK229"/>
  <c r="J229"/>
  <c r="J109"/>
  <c r="BK181"/>
  <c i="4" r="BK173"/>
  <c r="BK210"/>
  <c i="5" r="BK176"/>
  <c r="J129"/>
  <c r="BK171"/>
  <c i="6" r="BK130"/>
  <c r="BK109"/>
  <c r="BK116"/>
  <c r="BK141"/>
  <c r="BK114"/>
  <c r="J112"/>
  <c i="7" r="BK148"/>
  <c r="J99"/>
  <c r="BK135"/>
  <c i="8" r="BK199"/>
  <c r="J193"/>
  <c i="9" r="BK175"/>
  <c r="BK130"/>
  <c i="2" r="BK275"/>
  <c i="1" r="AS60"/>
  <c i="4" r="J234"/>
  <c r="BK325"/>
  <c r="BK179"/>
  <c i="5" r="J233"/>
  <c r="BK173"/>
  <c i="7" r="BK105"/>
  <c r="BK188"/>
  <c i="8" r="BK133"/>
  <c r="BK150"/>
  <c i="9" r="BK152"/>
  <c i="2" r="BK279"/>
  <c r="BK195"/>
  <c r="J201"/>
  <c i="3" r="BK339"/>
  <c r="BK336"/>
  <c i="4" r="BK255"/>
  <c r="BK289"/>
  <c r="J192"/>
  <c i="5" r="BK115"/>
  <c i="7" r="BK127"/>
  <c i="8" r="BK121"/>
  <c r="BK142"/>
  <c i="9" r="BK105"/>
  <c i="2" r="J297"/>
  <c r="BK178"/>
  <c i="3" r="BK342"/>
  <c r="J141"/>
  <c r="BK260"/>
  <c i="4" r="BK188"/>
  <c r="J159"/>
  <c r="BK133"/>
  <c i="5" r="BK129"/>
  <c i="7" r="J208"/>
  <c r="BK141"/>
  <c i="8" r="J160"/>
  <c r="BK166"/>
  <c i="9" r="BK160"/>
  <c i="2" r="BK272"/>
  <c r="BK211"/>
  <c r="BK165"/>
  <c i="3" r="J302"/>
  <c r="BK141"/>
  <c r="J200"/>
  <c i="4" r="J198"/>
  <c r="BK221"/>
  <c i="5" r="BK180"/>
  <c i="7" r="J213"/>
  <c i="8" r="J168"/>
  <c r="BK105"/>
  <c i="9" r="J154"/>
  <c r="BK190"/>
  <c i="2" r="J252"/>
  <c r="BK288"/>
  <c r="J272"/>
  <c r="J112"/>
  <c i="3" r="BK242"/>
  <c r="J376"/>
  <c r="J145"/>
  <c r="J226"/>
  <c r="BK324"/>
  <c i="4" r="J210"/>
  <c r="J227"/>
  <c r="BK152"/>
  <c r="BK283"/>
  <c r="J215"/>
  <c r="J213"/>
  <c i="5" r="BK168"/>
  <c r="BK224"/>
  <c i="6" r="BK126"/>
  <c r="J103"/>
  <c i="7" r="J203"/>
  <c r="J144"/>
  <c r="J139"/>
  <c r="BK139"/>
  <c i="8" r="BK162"/>
  <c r="BK186"/>
  <c r="BK216"/>
  <c r="J99"/>
  <c i="9" r="BK196"/>
  <c r="J144"/>
  <c r="J113"/>
  <c i="2" r="BK243"/>
  <c r="J141"/>
  <c r="BK264"/>
  <c i="3" r="J305"/>
  <c r="BK257"/>
  <c r="BK364"/>
  <c i="4" r="J325"/>
  <c r="BK215"/>
  <c r="BK372"/>
  <c i="5" r="BK135"/>
  <c i="7" r="BK113"/>
  <c r="BK196"/>
  <c r="BK199"/>
  <c i="8" r="BK139"/>
  <c r="J162"/>
  <c i="9" r="J166"/>
  <c r="BK134"/>
  <c i="2" r="J187"/>
  <c r="BK260"/>
  <c r="BK291"/>
  <c i="3" r="BK134"/>
  <c r="BK285"/>
  <c r="J160"/>
  <c r="BK206"/>
  <c r="J273"/>
  <c i="4" r="J237"/>
  <c r="BK115"/>
  <c r="J130"/>
  <c r="J195"/>
  <c i="5" r="BK144"/>
  <c r="BK141"/>
  <c r="J209"/>
  <c r="BK138"/>
  <c i="6" r="J148"/>
  <c r="J105"/>
  <c r="J158"/>
  <c r="BK162"/>
  <c r="J138"/>
  <c r="BK153"/>
  <c r="J122"/>
  <c r="BK134"/>
  <c r="BK105"/>
  <c i="7" r="J103"/>
  <c r="BK152"/>
  <c r="J101"/>
  <c i="8" r="BK113"/>
  <c r="BK137"/>
  <c r="BK129"/>
  <c i="9" r="J138"/>
  <c r="J190"/>
  <c i="2" r="BK159"/>
  <c r="BK207"/>
  <c i="3" r="BK247"/>
  <c r="BK197"/>
  <c r="BK251"/>
  <c r="J232"/>
  <c i="4" r="BK192"/>
  <c r="J286"/>
  <c i="5" r="J194"/>
  <c i="7" r="BK125"/>
  <c r="BK211"/>
  <c i="8" r="J174"/>
  <c r="BK99"/>
  <c i="9" r="BK144"/>
  <c r="BK136"/>
  <c r="J99"/>
  <c i="2" r="BK138"/>
  <c r="BK223"/>
  <c i="3" r="BK172"/>
  <c r="BK292"/>
  <c r="J348"/>
  <c r="BK127"/>
  <c i="4" r="BK252"/>
  <c r="J307"/>
  <c r="BK245"/>
  <c i="5" r="BK156"/>
  <c i="7" r="BK164"/>
  <c r="BK203"/>
  <c i="8" r="J170"/>
  <c r="BK107"/>
  <c r="BK205"/>
  <c i="9" r="J150"/>
  <c r="J105"/>
  <c i="2" r="BK201"/>
  <c r="J211"/>
  <c i="3" r="BK164"/>
  <c r="J206"/>
  <c r="J120"/>
  <c r="BK203"/>
  <c i="4" r="J322"/>
  <c r="J347"/>
  <c r="BK276"/>
  <c r="J201"/>
  <c i="5" r="J187"/>
  <c i="7" r="BK97"/>
  <c r="BK186"/>
  <c i="8" r="J127"/>
  <c r="J158"/>
  <c i="9" r="BK125"/>
  <c r="J158"/>
  <c i="2" r="J126"/>
  <c r="BK310"/>
  <c r="J108"/>
  <c i="3" r="J164"/>
  <c r="J313"/>
  <c r="J188"/>
  <c i="4" r="BK126"/>
  <c r="BK201"/>
  <c r="BK111"/>
  <c i="5" r="J120"/>
  <c i="7" r="BK168"/>
  <c r="BK213"/>
  <c i="8" r="J152"/>
  <c r="BK212"/>
  <c i="9" r="BK132"/>
  <c r="BK173"/>
  <c i="2" r="J310"/>
  <c r="BK284"/>
  <c r="J138"/>
  <c i="3" r="J181"/>
  <c r="BK351"/>
  <c r="J389"/>
  <c i="4" r="BK303"/>
  <c r="BK119"/>
  <c r="J319"/>
  <c r="J119"/>
  <c i="5" r="J212"/>
  <c i="6" r="BK132"/>
  <c i="7" r="J224"/>
  <c r="J170"/>
  <c r="J127"/>
  <c r="BK115"/>
  <c r="J97"/>
  <c i="8" r="BK101"/>
  <c r="J154"/>
  <c i="9" r="BK140"/>
  <c r="BK188"/>
  <c i="2" r="BK239"/>
  <c r="J229"/>
  <c r="BK150"/>
  <c i="3" r="BK346"/>
  <c r="J324"/>
  <c r="BK215"/>
  <c i="4" r="J263"/>
  <c r="J111"/>
  <c i="5" r="J138"/>
  <c i="7" r="BK131"/>
  <c i="8" r="BK115"/>
  <c r="J139"/>
  <c i="9" r="BK123"/>
  <c r="BK164"/>
  <c i="2" r="BK119"/>
  <c r="J268"/>
  <c i="3" r="BK277"/>
  <c r="BK328"/>
  <c r="BK116"/>
  <c i="4" r="BK159"/>
  <c r="J242"/>
  <c r="J364"/>
  <c i="5" r="J183"/>
  <c r="J104"/>
  <c r="J144"/>
  <c i="6" r="BK145"/>
  <c r="J101"/>
  <c r="BK103"/>
  <c r="J107"/>
  <c r="J134"/>
  <c r="J143"/>
  <c r="J109"/>
  <c i="7" r="J178"/>
  <c r="J201"/>
  <c i="8" r="BK154"/>
  <c r="BK97"/>
  <c i="9" r="J164"/>
  <c r="BK113"/>
  <c i="2" r="J275"/>
  <c r="J243"/>
  <c i="3" r="J153"/>
  <c r="J149"/>
  <c i="4" r="BK338"/>
  <c r="J173"/>
  <c r="J359"/>
  <c i="5" r="BK161"/>
  <c i="7" r="J137"/>
  <c r="BK109"/>
  <c i="8" r="BK184"/>
  <c i="9" r="J192"/>
  <c r="J119"/>
  <c i="2" r="BK256"/>
  <c r="J219"/>
  <c i="3" r="J209"/>
  <c r="J281"/>
  <c r="BK209"/>
  <c i="4" r="BK322"/>
  <c r="J353"/>
  <c i="5" r="J185"/>
  <c i="7" r="J119"/>
  <c r="BK119"/>
  <c i="8" r="BK190"/>
  <c r="J150"/>
  <c i="9" r="BK178"/>
  <c i="2" r="J284"/>
  <c r="J247"/>
  <c r="BK145"/>
  <c i="3" r="J127"/>
  <c r="J197"/>
  <c r="BK316"/>
  <c i="4" r="J108"/>
  <c r="BK207"/>
  <c i="5" r="J164"/>
  <c i="7" r="J176"/>
  <c r="J218"/>
  <c i="8" r="BK214"/>
  <c r="BK195"/>
  <c i="9" r="J123"/>
  <c r="BK121"/>
  <c i="2" r="BK115"/>
  <c r="J236"/>
  <c i="3" r="BK313"/>
  <c r="J175"/>
  <c i="4" r="BK319"/>
  <c r="J283"/>
  <c r="J292"/>
  <c i="5" r="BK209"/>
  <c i="7" r="J129"/>
  <c i="8" r="J218"/>
  <c r="BK172"/>
  <c i="2" r="J130"/>
  <c r="BK134"/>
  <c r="J184"/>
  <c i="3" r="BK299"/>
  <c r="J131"/>
  <c r="BK267"/>
  <c r="BK239"/>
  <c i="4" r="BK108"/>
  <c r="BK280"/>
  <c r="J255"/>
  <c r="J183"/>
  <c i="5" r="J180"/>
  <c i="6" r="J153"/>
  <c i="7" r="J222"/>
  <c r="J154"/>
  <c r="J184"/>
  <c r="BK201"/>
  <c i="8" r="BK193"/>
  <c r="BK210"/>
  <c r="J148"/>
  <c i="9" r="J156"/>
  <c r="J134"/>
  <c i="2" r="BK156"/>
  <c r="J291"/>
  <c i="3" r="BK137"/>
  <c r="J235"/>
  <c r="J178"/>
  <c i="4" r="J176"/>
  <c r="BK218"/>
  <c i="5" r="J159"/>
  <c i="7" r="BK133"/>
  <c r="BK170"/>
  <c i="8" r="BK144"/>
  <c i="9" r="BK169"/>
  <c i="2" r="J150"/>
  <c r="J204"/>
  <c r="J156"/>
  <c i="3" r="BK184"/>
  <c r="J172"/>
  <c r="J223"/>
  <c i="4" r="BK122"/>
  <c r="J230"/>
  <c i="5" r="BK237"/>
  <c r="J115"/>
  <c r="J176"/>
  <c i="6" r="BK160"/>
  <c r="BK166"/>
  <c r="J97"/>
  <c r="BK97"/>
  <c r="J128"/>
  <c r="BK122"/>
  <c i="7" r="J168"/>
  <c r="BK162"/>
  <c r="J172"/>
  <c i="8" r="J164"/>
  <c r="J176"/>
  <c i="9" r="J181"/>
  <c r="J171"/>
  <c i="2" r="J193"/>
  <c r="J303"/>
  <c i="3" r="J381"/>
  <c r="J292"/>
  <c i="4" r="BK167"/>
  <c r="BK234"/>
  <c r="BK270"/>
  <c i="5" r="BK183"/>
  <c i="7" r="J150"/>
  <c r="BK224"/>
  <c i="8" r="J205"/>
  <c r="BK109"/>
  <c i="9" r="BK111"/>
  <c r="BK185"/>
  <c i="2" r="BK245"/>
  <c r="J294"/>
  <c i="3" r="J251"/>
  <c r="J193"/>
  <c i="4" r="BK292"/>
  <c r="BK176"/>
  <c r="J299"/>
  <c i="5" r="BK194"/>
  <c i="7" r="BK176"/>
  <c r="J216"/>
  <c i="8" r="J180"/>
  <c i="9" r="BK109"/>
  <c r="J125"/>
  <c i="2" r="BK214"/>
  <c r="BK112"/>
  <c r="BK153"/>
  <c i="3" r="J134"/>
  <c r="J184"/>
  <c i="4" r="BK237"/>
  <c r="BK230"/>
  <c r="BK329"/>
  <c r="BK364"/>
  <c i="5" r="J107"/>
  <c i="7" r="J162"/>
  <c r="BK154"/>
  <c i="8" r="BK182"/>
  <c r="BK188"/>
  <c i="9" r="BK103"/>
  <c i="2" r="BK226"/>
  <c r="BK187"/>
  <c i="3" r="J264"/>
  <c r="J116"/>
  <c r="J242"/>
  <c i="4" r="J280"/>
  <c r="J315"/>
  <c i="5" r="BK187"/>
  <c i="7" r="J146"/>
  <c r="J121"/>
  <c i="8" r="J113"/>
  <c r="J195"/>
  <c i="9" r="BK181"/>
  <c i="2" r="BK193"/>
  <c r="BK108"/>
  <c r="BK229"/>
  <c i="3" r="J157"/>
  <c r="BK254"/>
  <c r="J316"/>
  <c r="BK188"/>
  <c i="4" r="BK144"/>
  <c r="J338"/>
  <c r="BK359"/>
  <c i="5" r="J199"/>
  <c r="J168"/>
  <c i="6" r="J132"/>
  <c i="7" r="J188"/>
  <c r="J160"/>
  <c r="J109"/>
  <c i="8" r="J107"/>
  <c r="J137"/>
  <c r="J109"/>
  <c i="9" r="J183"/>
  <c r="BK183"/>
  <c i="2" r="BK303"/>
  <c r="BK198"/>
  <c i="3" r="BK244"/>
  <c r="J244"/>
  <c i="4" r="J204"/>
  <c r="BK136"/>
  <c r="BK315"/>
  <c i="5" r="BK104"/>
  <c i="7" r="BK216"/>
  <c i="8" r="J166"/>
  <c r="BK111"/>
  <c i="9" r="BK99"/>
  <c r="BK194"/>
  <c i="2" r="BK294"/>
  <c i="1" r="AS55"/>
  <c i="3" r="BK376"/>
  <c r="BK145"/>
  <c i="4" r="BK307"/>
  <c r="J115"/>
  <c i="5" r="J229"/>
  <c r="J237"/>
  <c r="BK159"/>
  <c i="6" r="J151"/>
  <c r="J156"/>
  <c r="J116"/>
  <c r="J136"/>
  <c r="J145"/>
  <c r="BK158"/>
  <c r="J141"/>
  <c i="7" r="BK121"/>
  <c r="J156"/>
  <c r="BK172"/>
  <c i="8" r="J199"/>
  <c r="J133"/>
  <c r="BK152"/>
  <c i="9" r="J194"/>
  <c r="BK97"/>
  <c i="2" r="J318"/>
  <c i="3" r="J361"/>
  <c r="BK112"/>
  <c r="BK281"/>
  <c i="4" r="BK130"/>
  <c r="J372"/>
  <c i="5" r="BK107"/>
  <c i="7" r="BK218"/>
  <c i="4" r="J144"/>
  <c r="BK368"/>
  <c i="5" r="J196"/>
  <c i="7" r="BK194"/>
  <c r="J166"/>
  <c i="8" r="BK148"/>
  <c r="J97"/>
  <c i="9" r="J109"/>
  <c i="2" r="J279"/>
  <c r="J239"/>
  <c i="3" r="BK296"/>
  <c r="BK358"/>
  <c r="BK157"/>
  <c i="4" r="J303"/>
  <c r="BK344"/>
  <c i="5" r="BK206"/>
  <c i="7" r="J141"/>
  <c r="BK150"/>
  <c i="8" r="J197"/>
  <c r="BK168"/>
  <c r="J115"/>
  <c i="9" r="J97"/>
  <c i="2" r="BK141"/>
  <c r="J256"/>
  <c i="3" r="BK178"/>
  <c r="J267"/>
  <c i="4" r="J261"/>
  <c r="BK261"/>
  <c r="BK164"/>
  <c i="7" r="BK99"/>
  <c r="BK182"/>
  <c i="8" r="BK176"/>
  <c r="BK127"/>
  <c i="9" r="J148"/>
  <c i="4" r="J245"/>
  <c r="J265"/>
  <c i="5" r="BK132"/>
  <c i="7" r="BK111"/>
  <c r="J133"/>
  <c i="8" r="J214"/>
  <c r="BK164"/>
  <c i="9" r="J178"/>
  <c r="J160"/>
  <c i="2" r="BK247"/>
  <c r="J190"/>
  <c r="BK252"/>
  <c i="3" r="BK332"/>
  <c r="J239"/>
  <c r="J260"/>
  <c r="J299"/>
  <c r="BK302"/>
  <c i="4" r="BK273"/>
  <c r="BK183"/>
  <c r="BK263"/>
  <c r="BK258"/>
  <c i="5" r="J132"/>
  <c r="J141"/>
  <c r="J224"/>
  <c r="BK164"/>
  <c i="6" r="BK164"/>
  <c r="J126"/>
  <c r="BK99"/>
  <c r="J118"/>
  <c r="BK143"/>
  <c r="J166"/>
  <c r="BK138"/>
  <c r="J160"/>
  <c r="J120"/>
  <c i="7" r="J190"/>
  <c r="BK101"/>
  <c r="J148"/>
  <c r="BK156"/>
  <c i="8" r="J172"/>
  <c r="BK218"/>
  <c i="9" r="J173"/>
  <c r="BK156"/>
  <c r="J121"/>
  <c i="2" r="BK232"/>
  <c r="J198"/>
  <c r="J216"/>
  <c i="3" r="J247"/>
  <c r="BK160"/>
  <c r="BK218"/>
  <c i="4" r="J276"/>
  <c r="J239"/>
  <c i="5" r="BK212"/>
  <c i="7" r="J131"/>
  <c r="BK146"/>
  <c i="8" r="BK123"/>
  <c r="BK197"/>
  <c r="BK119"/>
  <c i="9" r="J185"/>
  <c r="BK150"/>
  <c i="2" r="BK297"/>
  <c r="BK268"/>
  <c i="3" r="J370"/>
  <c r="J203"/>
  <c r="BK175"/>
  <c r="BK169"/>
  <c i="4" r="J152"/>
  <c r="J164"/>
  <c i="5" r="BK229"/>
  <c r="BK124"/>
  <c i="7" r="J194"/>
  <c i="8" r="J207"/>
  <c r="BK170"/>
  <c r="J178"/>
  <c i="9" r="BK101"/>
  <c r="BK119"/>
  <c i="2" r="BK162"/>
  <c r="BK216"/>
  <c r="BK281"/>
  <c i="3" r="J215"/>
  <c r="J277"/>
  <c r="J285"/>
  <c r="J257"/>
  <c i="4" r="J268"/>
  <c r="BK341"/>
  <c r="BK227"/>
  <c r="J126"/>
  <c i="5" r="J156"/>
  <c i="7" r="J135"/>
  <c r="BK222"/>
  <c i="8" r="J101"/>
  <c r="J131"/>
  <c i="9" r="BK171"/>
  <c r="J117"/>
  <c i="2" r="J281"/>
  <c r="J159"/>
  <c i="3" r="BK131"/>
  <c r="BK226"/>
  <c r="J355"/>
  <c i="4" r="J218"/>
  <c r="BK353"/>
  <c r="J368"/>
  <c i="5" r="BK190"/>
  <c r="BK185"/>
  <c i="7" r="J117"/>
  <c i="8" r="J212"/>
  <c r="J216"/>
  <c r="BK135"/>
  <c i="9" r="BK128"/>
  <c r="BK107"/>
  <c i="8" l="1" r="R209"/>
  <c i="2" r="T107"/>
  <c r="T149"/>
  <c r="T210"/>
  <c r="P228"/>
  <c r="T242"/>
  <c r="R283"/>
  <c i="3" r="R115"/>
  <c r="P168"/>
  <c r="R238"/>
  <c r="BK272"/>
  <c r="J272"/>
  <c r="J76"/>
  <c r="P295"/>
  <c r="BK350"/>
  <c r="J350"/>
  <c r="J80"/>
  <c i="2" r="T129"/>
  <c r="T177"/>
  <c r="T228"/>
  <c r="P242"/>
  <c r="BK283"/>
  <c r="J283"/>
  <c r="J79"/>
  <c i="3" r="R108"/>
  <c r="R140"/>
  <c r="P196"/>
  <c r="T253"/>
  <c r="T295"/>
  <c r="T350"/>
  <c i="4" r="R107"/>
  <c r="P139"/>
  <c r="P163"/>
  <c r="R191"/>
  <c r="T254"/>
  <c r="T279"/>
  <c r="T333"/>
  <c i="5" r="T103"/>
  <c r="R128"/>
  <c r="R167"/>
  <c r="T182"/>
  <c r="P193"/>
  <c r="T193"/>
  <c i="6" r="BK96"/>
  <c r="J96"/>
  <c r="J65"/>
  <c r="BK111"/>
  <c r="J111"/>
  <c r="J66"/>
  <c r="P125"/>
  <c r="BK140"/>
  <c r="J140"/>
  <c r="J69"/>
  <c r="R150"/>
  <c r="P155"/>
  <c i="7" r="P96"/>
  <c r="P159"/>
  <c r="T198"/>
  <c r="P210"/>
  <c r="T210"/>
  <c i="8" r="BK141"/>
  <c r="J141"/>
  <c r="J66"/>
  <c r="R157"/>
  <c r="P204"/>
  <c i="2" r="P107"/>
  <c r="R149"/>
  <c r="R210"/>
  <c r="R228"/>
  <c r="T255"/>
  <c r="T278"/>
  <c i="3" r="BK115"/>
  <c r="J115"/>
  <c r="J66"/>
  <c r="T140"/>
  <c r="BK196"/>
  <c r="T238"/>
  <c r="T272"/>
  <c r="R319"/>
  <c r="T345"/>
  <c i="4" r="BK114"/>
  <c r="J114"/>
  <c r="J66"/>
  <c r="R139"/>
  <c r="T233"/>
  <c r="R254"/>
  <c r="R279"/>
  <c r="P333"/>
  <c i="5" r="BK119"/>
  <c r="J119"/>
  <c r="J66"/>
  <c r="T119"/>
  <c r="P152"/>
  <c r="BK167"/>
  <c r="J167"/>
  <c r="J71"/>
  <c r="R198"/>
  <c i="6" r="T96"/>
  <c r="BK125"/>
  <c r="J125"/>
  <c r="J68"/>
  <c r="P140"/>
  <c r="BK155"/>
  <c r="J155"/>
  <c r="J72"/>
  <c i="7" r="T96"/>
  <c r="T159"/>
  <c r="R215"/>
  <c i="8" r="BK96"/>
  <c r="J96"/>
  <c r="J65"/>
  <c r="BK157"/>
  <c r="J157"/>
  <c r="J68"/>
  <c r="P192"/>
  <c r="T209"/>
  <c i="9" r="BK127"/>
  <c r="J127"/>
  <c r="J66"/>
  <c r="R143"/>
  <c r="BK180"/>
  <c r="J180"/>
  <c r="J71"/>
  <c i="2" r="R107"/>
  <c r="P149"/>
  <c r="P177"/>
  <c r="BK228"/>
  <c r="J228"/>
  <c r="J75"/>
  <c r="R255"/>
  <c r="P278"/>
  <c i="3" r="T108"/>
  <c r="P140"/>
  <c r="R196"/>
  <c r="R253"/>
  <c r="BK319"/>
  <c r="J319"/>
  <c r="J78"/>
  <c r="R350"/>
  <c i="4" r="BK107"/>
  <c r="J107"/>
  <c r="J65"/>
  <c r="T114"/>
  <c r="BK163"/>
  <c r="J163"/>
  <c r="J68"/>
  <c r="BK191"/>
  <c r="R233"/>
  <c r="P279"/>
  <c r="T302"/>
  <c r="P328"/>
  <c r="R328"/>
  <c i="5" r="P119"/>
  <c r="R119"/>
  <c r="BK152"/>
  <c r="P167"/>
  <c r="BK182"/>
  <c r="J182"/>
  <c r="J73"/>
  <c r="P198"/>
  <c i="6" r="P111"/>
  <c r="R125"/>
  <c r="T140"/>
  <c r="R155"/>
  <c i="7" r="BK143"/>
  <c r="J143"/>
  <c r="J66"/>
  <c r="R143"/>
  <c r="R198"/>
  <c r="P215"/>
  <c i="8" r="P96"/>
  <c r="P157"/>
  <c r="R192"/>
  <c r="BK204"/>
  <c r="J204"/>
  <c r="J71"/>
  <c r="P209"/>
  <c i="9" r="R127"/>
  <c r="R168"/>
  <c i="2" r="BK129"/>
  <c r="J129"/>
  <c r="J66"/>
  <c r="BK149"/>
  <c r="J149"/>
  <c r="J67"/>
  <c r="BK210"/>
  <c r="J210"/>
  <c r="J72"/>
  <c r="P255"/>
  <c r="BK278"/>
  <c r="J278"/>
  <c r="J78"/>
  <c r="R278"/>
  <c i="3" r="BK108"/>
  <c r="J108"/>
  <c r="J65"/>
  <c r="T115"/>
  <c r="R168"/>
  <c r="BK238"/>
  <c r="J238"/>
  <c r="J73"/>
  <c r="BK253"/>
  <c r="J253"/>
  <c r="J75"/>
  <c r="R272"/>
  <c r="P319"/>
  <c r="BK345"/>
  <c r="J345"/>
  <c r="J79"/>
  <c r="P345"/>
  <c i="4" r="T107"/>
  <c r="BK139"/>
  <c r="J139"/>
  <c r="J67"/>
  <c r="R163"/>
  <c r="T191"/>
  <c r="T186"/>
  <c r="P254"/>
  <c r="R302"/>
  <c r="BK328"/>
  <c r="J328"/>
  <c r="J78"/>
  <c r="T328"/>
  <c i="5" r="BK103"/>
  <c r="T128"/>
  <c r="T152"/>
  <c r="T198"/>
  <c i="6" r="P96"/>
  <c i="7" r="P143"/>
  <c r="T143"/>
  <c r="BK198"/>
  <c r="J198"/>
  <c r="J69"/>
  <c r="BK210"/>
  <c r="J210"/>
  <c r="J71"/>
  <c r="T215"/>
  <c i="8" r="R96"/>
  <c r="R141"/>
  <c r="T192"/>
  <c r="BK209"/>
  <c r="J209"/>
  <c r="J72"/>
  <c i="9" r="R96"/>
  <c r="T127"/>
  <c r="BK168"/>
  <c r="J168"/>
  <c r="J69"/>
  <c r="R180"/>
  <c i="2" r="BK107"/>
  <c r="J107"/>
  <c r="J65"/>
  <c r="R129"/>
  <c r="BK177"/>
  <c r="P210"/>
  <c r="BK242"/>
  <c r="J242"/>
  <c r="J76"/>
  <c r="R242"/>
  <c r="T283"/>
  <c i="3" r="P115"/>
  <c r="BK168"/>
  <c r="J168"/>
  <c r="J68"/>
  <c r="T196"/>
  <c r="T191"/>
  <c r="P253"/>
  <c r="BK295"/>
  <c r="J295"/>
  <c r="J77"/>
  <c r="T319"/>
  <c r="R345"/>
  <c i="4" r="P114"/>
  <c r="T139"/>
  <c r="P191"/>
  <c r="P233"/>
  <c r="BK279"/>
  <c r="J279"/>
  <c r="J76"/>
  <c r="P302"/>
  <c r="R333"/>
  <c i="5" r="P103"/>
  <c r="BK128"/>
  <c r="J128"/>
  <c r="J67"/>
  <c r="R152"/>
  <c r="R151"/>
  <c r="R182"/>
  <c r="BK193"/>
  <c r="J193"/>
  <c r="J74"/>
  <c r="R193"/>
  <c i="6" r="R96"/>
  <c r="T111"/>
  <c r="R140"/>
  <c r="BK150"/>
  <c r="J150"/>
  <c r="J71"/>
  <c r="T150"/>
  <c i="7" r="R96"/>
  <c r="R159"/>
  <c r="BK215"/>
  <c r="J215"/>
  <c r="J72"/>
  <c i="8" r="T96"/>
  <c r="T141"/>
  <c r="BK192"/>
  <c r="J192"/>
  <c r="J69"/>
  <c r="T204"/>
  <c i="9" r="BK96"/>
  <c r="J96"/>
  <c r="J65"/>
  <c r="P127"/>
  <c r="T143"/>
  <c r="BK187"/>
  <c r="J187"/>
  <c r="J72"/>
  <c i="2" r="P129"/>
  <c r="R177"/>
  <c r="R172"/>
  <c r="BK255"/>
  <c r="J255"/>
  <c r="J77"/>
  <c r="P283"/>
  <c i="3" r="P108"/>
  <c r="BK140"/>
  <c r="J140"/>
  <c r="J67"/>
  <c r="T168"/>
  <c r="P238"/>
  <c r="P272"/>
  <c r="R295"/>
  <c r="P350"/>
  <c i="4" r="P107"/>
  <c r="R114"/>
  <c r="R106"/>
  <c r="T163"/>
  <c r="BK233"/>
  <c r="J233"/>
  <c r="J73"/>
  <c r="BK254"/>
  <c r="J254"/>
  <c r="J75"/>
  <c r="BK302"/>
  <c r="J302"/>
  <c r="J77"/>
  <c r="BK333"/>
  <c r="J333"/>
  <c r="J79"/>
  <c i="5" r="R103"/>
  <c r="R102"/>
  <c r="R101"/>
  <c r="P128"/>
  <c r="T167"/>
  <c r="P182"/>
  <c r="BK198"/>
  <c r="J198"/>
  <c r="J75"/>
  <c i="6" r="R111"/>
  <c r="T125"/>
  <c r="P150"/>
  <c r="T155"/>
  <c i="7" r="BK96"/>
  <c r="J96"/>
  <c r="J65"/>
  <c r="BK159"/>
  <c r="J159"/>
  <c r="J68"/>
  <c r="P198"/>
  <c r="R210"/>
  <c i="8" r="P141"/>
  <c r="T157"/>
  <c r="R204"/>
  <c i="9" r="P96"/>
  <c r="BK143"/>
  <c r="J143"/>
  <c r="J68"/>
  <c r="T168"/>
  <c r="P187"/>
  <c r="T96"/>
  <c r="P143"/>
  <c r="P168"/>
  <c r="P180"/>
  <c r="T180"/>
  <c r="R187"/>
  <c r="T187"/>
  <c i="2" r="BK317"/>
  <c r="J317"/>
  <c r="J83"/>
  <c i="3" r="BK192"/>
  <c r="J192"/>
  <c r="J71"/>
  <c r="BK384"/>
  <c i="4" r="BK367"/>
  <c r="J367"/>
  <c r="J82"/>
  <c i="8" r="BK201"/>
  <c r="J201"/>
  <c r="J70"/>
  <c i="2" r="BK313"/>
  <c r="BK312"/>
  <c r="J312"/>
  <c r="J81"/>
  <c i="4" r="BK182"/>
  <c r="J182"/>
  <c r="J69"/>
  <c i="2" r="BK309"/>
  <c r="J309"/>
  <c r="J80"/>
  <c i="3" r="BK250"/>
  <c r="J250"/>
  <c r="J74"/>
  <c r="BK388"/>
  <c r="J388"/>
  <c r="J84"/>
  <c i="4" r="BK363"/>
  <c r="J363"/>
  <c r="J80"/>
  <c r="BK371"/>
  <c r="J371"/>
  <c r="J83"/>
  <c i="2" r="BK173"/>
  <c r="J173"/>
  <c r="J70"/>
  <c i="3" r="BK187"/>
  <c r="J187"/>
  <c r="J69"/>
  <c r="BK380"/>
  <c r="J380"/>
  <c r="J81"/>
  <c i="4" r="BK251"/>
  <c r="J251"/>
  <c r="J74"/>
  <c i="5" r="BK232"/>
  <c r="J232"/>
  <c r="J78"/>
  <c r="BK147"/>
  <c r="J147"/>
  <c r="J68"/>
  <c r="BK179"/>
  <c r="J179"/>
  <c r="J72"/>
  <c r="BK228"/>
  <c r="J228"/>
  <c r="J76"/>
  <c r="BK236"/>
  <c r="J236"/>
  <c r="J79"/>
  <c i="7" r="BK207"/>
  <c r="J207"/>
  <c r="J70"/>
  <c i="9" r="BK177"/>
  <c r="J177"/>
  <c r="J70"/>
  <c i="2" r="BK168"/>
  <c r="J168"/>
  <c r="J68"/>
  <c r="BK222"/>
  <c r="J222"/>
  <c r="J73"/>
  <c r="BK225"/>
  <c r="J225"/>
  <c r="J74"/>
  <c i="4" r="BK187"/>
  <c r="J187"/>
  <c r="J71"/>
  <c i="6" r="BK147"/>
  <c r="J147"/>
  <c r="J70"/>
  <c i="9" r="BE111"/>
  <c r="BE115"/>
  <c i="8" r="BK94"/>
  <c r="J94"/>
  <c r="J63"/>
  <c i="9" r="E50"/>
  <c r="BE117"/>
  <c r="BE119"/>
  <c r="BE121"/>
  <c r="BE130"/>
  <c r="BE132"/>
  <c r="BE134"/>
  <c r="BE136"/>
  <c r="BE148"/>
  <c r="BE173"/>
  <c r="BE178"/>
  <c r="J59"/>
  <c r="BE138"/>
  <c r="BE175"/>
  <c r="BE183"/>
  <c r="BE190"/>
  <c r="J56"/>
  <c r="J90"/>
  <c r="BE103"/>
  <c r="BE123"/>
  <c r="BE125"/>
  <c r="BE128"/>
  <c r="BE144"/>
  <c r="BE164"/>
  <c r="BE97"/>
  <c r="F91"/>
  <c r="BE99"/>
  <c r="BE101"/>
  <c r="BE146"/>
  <c r="BE166"/>
  <c r="BE169"/>
  <c r="BE171"/>
  <c r="BE185"/>
  <c r="BE107"/>
  <c r="BE109"/>
  <c r="BE113"/>
  <c r="BE150"/>
  <c r="BE152"/>
  <c r="BE154"/>
  <c r="BE196"/>
  <c r="BE105"/>
  <c r="BE140"/>
  <c r="BE156"/>
  <c r="BE158"/>
  <c r="BE160"/>
  <c r="BE162"/>
  <c r="BE181"/>
  <c r="BE188"/>
  <c r="BE192"/>
  <c r="BE194"/>
  <c i="8" r="E50"/>
  <c r="BF99"/>
  <c r="BF105"/>
  <c r="BF109"/>
  <c r="BF113"/>
  <c r="BF115"/>
  <c r="BF117"/>
  <c r="BF119"/>
  <c r="BF125"/>
  <c r="BF164"/>
  <c r="J90"/>
  <c r="BF137"/>
  <c r="BF199"/>
  <c r="BF214"/>
  <c r="BF216"/>
  <c r="BF218"/>
  <c r="F59"/>
  <c r="BF127"/>
  <c r="BF133"/>
  <c r="BF142"/>
  <c r="BF150"/>
  <c r="BF152"/>
  <c r="BF158"/>
  <c r="BF168"/>
  <c r="BF176"/>
  <c r="BF186"/>
  <c r="BF202"/>
  <c r="BF207"/>
  <c r="J88"/>
  <c r="BF123"/>
  <c r="BF154"/>
  <c r="BF166"/>
  <c r="BF182"/>
  <c r="BF188"/>
  <c r="BF210"/>
  <c r="BF212"/>
  <c r="J59"/>
  <c r="BF107"/>
  <c r="BF111"/>
  <c r="BF121"/>
  <c r="BF160"/>
  <c r="BF162"/>
  <c r="BF172"/>
  <c r="BF174"/>
  <c r="BF184"/>
  <c r="BF103"/>
  <c r="BF146"/>
  <c r="BF148"/>
  <c r="BF178"/>
  <c r="BF193"/>
  <c r="BF195"/>
  <c r="BF97"/>
  <c r="BF101"/>
  <c r="BF129"/>
  <c r="BF131"/>
  <c r="BF135"/>
  <c r="BF139"/>
  <c r="BF144"/>
  <c r="BF170"/>
  <c r="BF180"/>
  <c r="BF190"/>
  <c r="BF197"/>
  <c r="BF205"/>
  <c i="7" r="BF113"/>
  <c r="BF127"/>
  <c r="BF141"/>
  <c r="BF146"/>
  <c r="BF160"/>
  <c r="BF190"/>
  <c r="BF196"/>
  <c r="BF222"/>
  <c r="BF224"/>
  <c r="J58"/>
  <c r="BF103"/>
  <c r="BF133"/>
  <c r="BF137"/>
  <c r="BF168"/>
  <c r="BF186"/>
  <c r="BF213"/>
  <c r="F59"/>
  <c r="J91"/>
  <c r="BF101"/>
  <c r="BF117"/>
  <c r="BF119"/>
  <c r="BF125"/>
  <c r="BF154"/>
  <c r="BF166"/>
  <c r="BF170"/>
  <c r="BF178"/>
  <c r="BF182"/>
  <c r="BF199"/>
  <c r="BF203"/>
  <c r="BF205"/>
  <c r="BF97"/>
  <c r="BF99"/>
  <c r="BF109"/>
  <c r="BF162"/>
  <c r="BF174"/>
  <c r="BF176"/>
  <c r="BF201"/>
  <c r="E50"/>
  <c r="BF107"/>
  <c r="BF123"/>
  <c r="BF144"/>
  <c r="BF148"/>
  <c r="BF150"/>
  <c r="BF180"/>
  <c r="BF211"/>
  <c r="BF220"/>
  <c r="J56"/>
  <c r="BF111"/>
  <c r="BF115"/>
  <c r="BF121"/>
  <c r="BF139"/>
  <c r="BF156"/>
  <c r="BF164"/>
  <c i="6" r="BK94"/>
  <c r="J94"/>
  <c r="J63"/>
  <c i="7" r="BF105"/>
  <c r="BF135"/>
  <c r="BF152"/>
  <c r="BF172"/>
  <c r="BF184"/>
  <c r="BF188"/>
  <c r="BF192"/>
  <c r="BF208"/>
  <c r="BF218"/>
  <c r="BF129"/>
  <c r="BF131"/>
  <c r="BF194"/>
  <c r="BF216"/>
  <c i="5" r="J103"/>
  <c r="J65"/>
  <c i="6" r="E82"/>
  <c r="BF116"/>
  <c r="BF118"/>
  <c r="BF126"/>
  <c r="BF128"/>
  <c r="BF134"/>
  <c r="BF148"/>
  <c r="BF162"/>
  <c r="BF164"/>
  <c i="5" r="J152"/>
  <c r="J70"/>
  <c r="BK231"/>
  <c r="J231"/>
  <c r="J77"/>
  <c i="6" r="F59"/>
  <c r="J90"/>
  <c r="BF105"/>
  <c r="BF132"/>
  <c r="BF158"/>
  <c r="J56"/>
  <c r="J91"/>
  <c r="BF99"/>
  <c r="BF101"/>
  <c r="BF136"/>
  <c r="BF97"/>
  <c r="BF109"/>
  <c r="BF153"/>
  <c r="BF160"/>
  <c r="BF103"/>
  <c r="BF112"/>
  <c r="BF114"/>
  <c r="BF145"/>
  <c r="BF107"/>
  <c r="BF122"/>
  <c r="BF130"/>
  <c r="BF151"/>
  <c r="BF166"/>
  <c r="BF138"/>
  <c r="BF120"/>
  <c r="BF141"/>
  <c r="BF143"/>
  <c r="BF156"/>
  <c i="5" r="E50"/>
  <c r="BE104"/>
  <c r="BE107"/>
  <c r="BE115"/>
  <c r="BE153"/>
  <c r="BE237"/>
  <c i="4" r="J191"/>
  <c r="J72"/>
  <c r="BK366"/>
  <c r="J366"/>
  <c r="J81"/>
  <c i="5" r="J58"/>
  <c r="BE173"/>
  <c r="BE183"/>
  <c r="BE196"/>
  <c r="BE229"/>
  <c r="BE111"/>
  <c r="BE135"/>
  <c r="BE185"/>
  <c r="J59"/>
  <c r="BE138"/>
  <c r="BE161"/>
  <c r="BE168"/>
  <c r="BE206"/>
  <c r="J56"/>
  <c r="BE120"/>
  <c r="BE132"/>
  <c r="BE144"/>
  <c r="BE148"/>
  <c r="BE159"/>
  <c r="BE164"/>
  <c r="BE187"/>
  <c r="BE218"/>
  <c r="BE233"/>
  <c r="BE124"/>
  <c r="BE156"/>
  <c r="BE176"/>
  <c r="BE180"/>
  <c r="BE190"/>
  <c r="BE212"/>
  <c r="F59"/>
  <c r="BE171"/>
  <c r="BE199"/>
  <c r="BE129"/>
  <c r="BE141"/>
  <c r="BE194"/>
  <c r="BE203"/>
  <c r="BE209"/>
  <c r="BE224"/>
  <c i="4" r="F59"/>
  <c r="J99"/>
  <c r="BF140"/>
  <c r="BF176"/>
  <c r="BF268"/>
  <c r="BF280"/>
  <c r="BF299"/>
  <c r="BF322"/>
  <c r="BF359"/>
  <c r="BF364"/>
  <c r="BF368"/>
  <c r="BF372"/>
  <c i="3" r="BK107"/>
  <c r="J196"/>
  <c r="J72"/>
  <c i="4" r="J101"/>
  <c r="BF108"/>
  <c r="BF126"/>
  <c r="BF136"/>
  <c r="BF239"/>
  <c r="BF255"/>
  <c r="BF261"/>
  <c r="BF263"/>
  <c r="BF273"/>
  <c r="BF289"/>
  <c r="BF331"/>
  <c r="J102"/>
  <c r="BF122"/>
  <c r="BF148"/>
  <c r="BF155"/>
  <c r="BF234"/>
  <c r="BF237"/>
  <c r="BF242"/>
  <c r="BF245"/>
  <c r="BF270"/>
  <c r="BF286"/>
  <c r="BF347"/>
  <c r="E50"/>
  <c r="BF152"/>
  <c r="BF179"/>
  <c r="BF183"/>
  <c r="BF227"/>
  <c r="BF265"/>
  <c r="BF303"/>
  <c r="BF311"/>
  <c r="BF315"/>
  <c r="BF319"/>
  <c r="BF344"/>
  <c r="BF201"/>
  <c r="BF230"/>
  <c r="BF252"/>
  <c r="BF258"/>
  <c r="BF296"/>
  <c r="BF334"/>
  <c r="BF341"/>
  <c r="BF111"/>
  <c r="BF164"/>
  <c r="BF167"/>
  <c r="BF188"/>
  <c r="BF195"/>
  <c r="BF198"/>
  <c r="BF204"/>
  <c r="BF207"/>
  <c r="BF210"/>
  <c r="BF292"/>
  <c r="BF115"/>
  <c r="BF130"/>
  <c r="BF159"/>
  <c r="BF170"/>
  <c r="BF173"/>
  <c r="BF215"/>
  <c r="BF218"/>
  <c r="BF221"/>
  <c r="BF283"/>
  <c r="BF338"/>
  <c r="BF353"/>
  <c r="BF119"/>
  <c r="BF133"/>
  <c r="BF144"/>
  <c r="BF192"/>
  <c r="BF213"/>
  <c r="BF224"/>
  <c r="BF248"/>
  <c r="BF276"/>
  <c r="BF307"/>
  <c r="BF325"/>
  <c r="BF329"/>
  <c i="3" r="J56"/>
  <c r="F103"/>
  <c r="BF141"/>
  <c r="BF160"/>
  <c r="BF178"/>
  <c r="BF218"/>
  <c r="BF247"/>
  <c r="BF264"/>
  <c r="BF339"/>
  <c r="BF346"/>
  <c r="BF370"/>
  <c r="BF385"/>
  <c r="BF389"/>
  <c i="2" r="BK106"/>
  <c r="J106"/>
  <c r="J64"/>
  <c i="3" r="BF120"/>
  <c r="BF127"/>
  <c r="BF197"/>
  <c r="BF200"/>
  <c r="BF221"/>
  <c r="BF223"/>
  <c r="BF226"/>
  <c r="BF281"/>
  <c r="BF285"/>
  <c r="BF109"/>
  <c r="BF134"/>
  <c r="BF137"/>
  <c r="BF157"/>
  <c r="BF169"/>
  <c r="BF242"/>
  <c r="BF257"/>
  <c r="BF260"/>
  <c r="BF269"/>
  <c r="BF273"/>
  <c r="BF328"/>
  <c r="BF376"/>
  <c r="E50"/>
  <c r="BF131"/>
  <c r="BF153"/>
  <c r="BF206"/>
  <c r="BF235"/>
  <c r="BF251"/>
  <c i="2" r="J313"/>
  <c r="J82"/>
  <c i="3" r="J59"/>
  <c r="BF123"/>
  <c r="BF175"/>
  <c r="BF209"/>
  <c r="BF244"/>
  <c r="BF305"/>
  <c r="BF309"/>
  <c r="BF313"/>
  <c r="BF320"/>
  <c r="BF324"/>
  <c r="BF361"/>
  <c i="2" r="J177"/>
  <c r="J71"/>
  <c i="3" r="J58"/>
  <c r="BF116"/>
  <c r="BF145"/>
  <c r="BF164"/>
  <c r="BF215"/>
  <c r="BF239"/>
  <c r="BF262"/>
  <c r="BF267"/>
  <c r="BF342"/>
  <c r="BF348"/>
  <c r="BF355"/>
  <c r="BF364"/>
  <c r="BF172"/>
  <c r="BF188"/>
  <c r="BF203"/>
  <c r="BF229"/>
  <c r="BF232"/>
  <c r="BF332"/>
  <c r="BF336"/>
  <c r="BF381"/>
  <c r="BF112"/>
  <c r="BF149"/>
  <c r="BF181"/>
  <c r="BF184"/>
  <c r="BF193"/>
  <c r="BF212"/>
  <c r="BF254"/>
  <c r="BF277"/>
  <c r="BF289"/>
  <c r="BF292"/>
  <c r="BF296"/>
  <c r="BF299"/>
  <c r="BF302"/>
  <c r="BF316"/>
  <c r="BF351"/>
  <c r="BF358"/>
  <c i="2" r="F59"/>
  <c r="BF115"/>
  <c r="BF165"/>
  <c r="BF214"/>
  <c r="BF219"/>
  <c r="BF236"/>
  <c r="BF243"/>
  <c r="E93"/>
  <c r="BF123"/>
  <c r="BF126"/>
  <c r="BF134"/>
  <c r="BF145"/>
  <c r="BF178"/>
  <c r="BF193"/>
  <c r="BF211"/>
  <c r="BF232"/>
  <c r="BF245"/>
  <c r="BF250"/>
  <c r="BF275"/>
  <c r="BF284"/>
  <c r="J56"/>
  <c r="BF138"/>
  <c r="BF190"/>
  <c r="BF216"/>
  <c r="BF226"/>
  <c r="BF247"/>
  <c r="BF252"/>
  <c r="BF260"/>
  <c r="J58"/>
  <c r="BF108"/>
  <c r="BF150"/>
  <c r="BF169"/>
  <c r="BF181"/>
  <c r="BF187"/>
  <c r="BF195"/>
  <c r="BF201"/>
  <c r="BF268"/>
  <c r="BF272"/>
  <c r="BF279"/>
  <c r="BF288"/>
  <c r="BF314"/>
  <c r="BF130"/>
  <c r="BF162"/>
  <c r="BF198"/>
  <c r="BF207"/>
  <c r="BF239"/>
  <c r="BF264"/>
  <c r="BF318"/>
  <c r="BF141"/>
  <c r="BF184"/>
  <c r="BF223"/>
  <c r="BF229"/>
  <c r="BF256"/>
  <c r="BF281"/>
  <c r="BF310"/>
  <c r="J59"/>
  <c r="BF112"/>
  <c r="BF119"/>
  <c r="BF174"/>
  <c r="BF204"/>
  <c r="BF297"/>
  <c r="BF303"/>
  <c r="BF153"/>
  <c r="BF156"/>
  <c r="BF159"/>
  <c r="BF291"/>
  <c r="BF294"/>
  <c i="4" r="J35"/>
  <c i="1" r="AV58"/>
  <c i="5" r="F39"/>
  <c i="1" r="BD59"/>
  <c i="6" r="F39"/>
  <c i="1" r="BD61"/>
  <c i="7" r="F38"/>
  <c i="1" r="BC62"/>
  <c i="5" r="J36"/>
  <c i="1" r="AW59"/>
  <c i="7" r="F39"/>
  <c i="1" r="BD62"/>
  <c i="8" r="F35"/>
  <c i="1" r="AZ63"/>
  <c i="8" r="F37"/>
  <c i="1" r="BB63"/>
  <c i="6" r="F37"/>
  <c i="1" r="BB61"/>
  <c i="9" r="F38"/>
  <c i="1" r="BC64"/>
  <c i="6" r="J35"/>
  <c i="1" r="AV61"/>
  <c i="3" r="F39"/>
  <c i="1" r="BD57"/>
  <c i="4" r="F39"/>
  <c i="1" r="BD58"/>
  <c i="9" r="F37"/>
  <c i="1" r="BB64"/>
  <c i="2" r="F37"/>
  <c i="1" r="BB56"/>
  <c i="9" r="F36"/>
  <c i="1" r="BA64"/>
  <c i="9" r="F39"/>
  <c i="1" r="BD64"/>
  <c i="8" r="F39"/>
  <c i="1" r="BD63"/>
  <c i="5" r="F37"/>
  <c i="1" r="BB59"/>
  <c i="4" r="F38"/>
  <c i="1" r="BC58"/>
  <c i="7" r="F37"/>
  <c i="1" r="BB62"/>
  <c i="3" r="J35"/>
  <c i="1" r="AV57"/>
  <c i="7" r="J35"/>
  <c i="1" r="AV62"/>
  <c i="2" r="F39"/>
  <c i="1" r="BD56"/>
  <c i="2" r="J35"/>
  <c i="1" r="AV56"/>
  <c i="4" r="F37"/>
  <c i="1" r="BB58"/>
  <c r="AS54"/>
  <c i="6" r="F38"/>
  <c i="1" r="BC61"/>
  <c i="7" r="F35"/>
  <c i="1" r="AZ62"/>
  <c i="3" r="F35"/>
  <c i="1" r="AZ57"/>
  <c i="9" r="J36"/>
  <c i="1" r="AW64"/>
  <c i="5" r="F36"/>
  <c i="1" r="BA59"/>
  <c i="2" r="F38"/>
  <c i="1" r="BC56"/>
  <c i="3" r="F38"/>
  <c i="1" r="BC57"/>
  <c i="6" r="F35"/>
  <c i="1" r="AZ61"/>
  <c i="8" r="F38"/>
  <c i="1" r="BC63"/>
  <c i="8" r="J35"/>
  <c i="1" r="AV63"/>
  <c i="5" r="F38"/>
  <c i="1" r="BC59"/>
  <c i="2" r="F35"/>
  <c i="1" r="AZ56"/>
  <c i="4" r="F35"/>
  <c i="1" r="AZ58"/>
  <c i="3" r="F37"/>
  <c i="1" r="BB57"/>
  <c i="3" l="1" r="BK383"/>
  <c r="J383"/>
  <c r="J82"/>
  <c i="9" r="T94"/>
  <c i="7" r="BK94"/>
  <c r="J94"/>
  <c i="5" r="P102"/>
  <c r="BK102"/>
  <c r="J102"/>
  <c r="J64"/>
  <c i="4" r="T106"/>
  <c r="T105"/>
  <c i="6" r="T94"/>
  <c i="2" r="T172"/>
  <c i="6" r="R94"/>
  <c i="8" r="R94"/>
  <c i="5" r="T151"/>
  <c i="3" r="R191"/>
  <c i="7" r="P94"/>
  <c i="1" r="AU62"/>
  <c i="8" r="P94"/>
  <c i="1" r="AU63"/>
  <c i="5" r="P151"/>
  <c i="9" r="P94"/>
  <c i="1" r="AU64"/>
  <c i="9" r="R94"/>
  <c i="3" r="BK191"/>
  <c r="J191"/>
  <c r="J70"/>
  <c r="R107"/>
  <c r="R106"/>
  <c i="2" r="R106"/>
  <c r="R105"/>
  <c i="4" r="P106"/>
  <c i="2" r="BK172"/>
  <c r="J172"/>
  <c r="J69"/>
  <c i="4" r="BK186"/>
  <c r="J186"/>
  <c r="J70"/>
  <c i="2" r="P172"/>
  <c i="8" r="T94"/>
  <c i="3" r="P107"/>
  <c i="6" r="P94"/>
  <c i="1" r="AU61"/>
  <c i="4" r="R186"/>
  <c r="R105"/>
  <c i="7" r="R94"/>
  <c i="4" r="P186"/>
  <c i="5" r="BK151"/>
  <c r="J151"/>
  <c r="J69"/>
  <c i="3" r="T107"/>
  <c r="T106"/>
  <c i="7" r="T94"/>
  <c i="2" r="P106"/>
  <c r="P105"/>
  <c i="1" r="AU56"/>
  <c i="5" r="T102"/>
  <c r="T101"/>
  <c i="3" r="P191"/>
  <c i="2" r="T106"/>
  <c r="T105"/>
  <c i="3" r="J384"/>
  <c r="J83"/>
  <c i="9" r="BK94"/>
  <c r="J94"/>
  <c r="J63"/>
  <c i="4" r="BK106"/>
  <c r="J106"/>
  <c r="J64"/>
  <c i="5" r="BK101"/>
  <c r="J101"/>
  <c i="3" r="J107"/>
  <c r="J64"/>
  <c i="2" r="BK105"/>
  <c r="J105"/>
  <c i="8" r="J36"/>
  <c i="1" r="AW63"/>
  <c r="AT63"/>
  <c r="BD60"/>
  <c i="3" r="F36"/>
  <c i="1" r="BA57"/>
  <c r="BD55"/>
  <c i="2" r="J36"/>
  <c i="1" r="AW56"/>
  <c r="AT56"/>
  <c i="7" r="F36"/>
  <c i="1" r="BA62"/>
  <c i="4" r="J36"/>
  <c i="1" r="AW58"/>
  <c r="AT58"/>
  <c r="BC60"/>
  <c r="AY60"/>
  <c i="5" r="J32"/>
  <c i="1" r="AG59"/>
  <c r="BB55"/>
  <c r="AX55"/>
  <c i="6" r="F36"/>
  <c i="1" r="BA61"/>
  <c i="4" r="F36"/>
  <c i="1" r="BA58"/>
  <c r="BC55"/>
  <c i="5" r="J35"/>
  <c i="1" r="AV59"/>
  <c r="AT59"/>
  <c i="9" r="F35"/>
  <c i="1" r="AZ64"/>
  <c r="AZ60"/>
  <c r="AV60"/>
  <c r="BB60"/>
  <c r="AX60"/>
  <c i="6" r="J32"/>
  <c i="1" r="AG61"/>
  <c i="8" r="J32"/>
  <c i="1" r="AG63"/>
  <c i="9" r="J35"/>
  <c i="1" r="AV64"/>
  <c r="AT64"/>
  <c i="6" r="J36"/>
  <c i="1" r="AW61"/>
  <c r="AT61"/>
  <c i="2" r="J32"/>
  <c i="1" r="AG56"/>
  <c i="3" r="J36"/>
  <c i="1" r="AW57"/>
  <c r="AT57"/>
  <c i="7" r="J32"/>
  <c i="1" r="AG62"/>
  <c i="8" r="F36"/>
  <c i="1" r="BA63"/>
  <c i="7" r="J36"/>
  <c i="1" r="AW62"/>
  <c r="AT62"/>
  <c r="AN62"/>
  <c i="2" r="F36"/>
  <c i="1" r="BA56"/>
  <c i="5" r="F35"/>
  <c i="1" r="AZ59"/>
  <c r="AZ55"/>
  <c r="AV55"/>
  <c i="4" l="1" r="P105"/>
  <c i="1" r="AU58"/>
  <c i="3" r="P106"/>
  <c i="1" r="AU57"/>
  <c i="5" r="P101"/>
  <c i="1" r="AU59"/>
  <c i="4" r="BK105"/>
  <c r="J105"/>
  <c r="J63"/>
  <c i="7" r="J63"/>
  <c i="3" r="BK106"/>
  <c r="J106"/>
  <c i="1" r="AN63"/>
  <c i="8" r="J41"/>
  <c i="1" r="AN61"/>
  <c i="7" r="J41"/>
  <c i="1" r="AN59"/>
  <c i="5" r="J63"/>
  <c i="6" r="J41"/>
  <c i="5" r="J41"/>
  <c i="1" r="AN56"/>
  <c i="2" r="J63"/>
  <c r="J41"/>
  <c i="9" r="J32"/>
  <c i="1" r="AG64"/>
  <c r="AU60"/>
  <c i="4" r="J32"/>
  <c i="1" r="AG58"/>
  <c r="BD54"/>
  <c r="W33"/>
  <c r="BA55"/>
  <c r="BB54"/>
  <c r="W31"/>
  <c r="BC54"/>
  <c r="AY54"/>
  <c r="AY55"/>
  <c r="BA60"/>
  <c r="AW60"/>
  <c r="AT60"/>
  <c i="3" r="J32"/>
  <c i="1" r="AG57"/>
  <c r="AZ54"/>
  <c r="AV54"/>
  <c r="AK29"/>
  <c i="3" l="1" r="J41"/>
  <c i="9" r="J41"/>
  <c i="3" r="J63"/>
  <c i="4" r="J41"/>
  <c i="1" r="AN58"/>
  <c r="AN57"/>
  <c r="AN64"/>
  <c r="AG55"/>
  <c r="AW55"/>
  <c r="AT55"/>
  <c r="AN55"/>
  <c r="W29"/>
  <c r="BA54"/>
  <c r="AW54"/>
  <c r="AK30"/>
  <c r="W32"/>
  <c r="AU55"/>
  <c r="AU54"/>
  <c r="AG60"/>
  <c r="AX54"/>
  <c l="1" r="AN60"/>
  <c r="AG54"/>
  <c r="AK26"/>
  <c r="AK35"/>
  <c r="W30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<sst xmlns="http://schemas.openxmlformats.org/spreadsheetml/2006/main">
  <si>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</si>
  <si>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</si>
  <si>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</si>
  <si>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</si>
  <si>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</si>
  <si>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{7d2c270c-ca6a-4a5c-a3c8-eeb8095ff0c9}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</si>
  <si>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</si>
  <si>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</si>
  <si>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</si>
  <si>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</si>
  <si>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</si>
  <si>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</si>
  <si>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0,00001</t>
  </si>
  <si>
    <t>Kód:</t>
  </si>
  <si>
    <t>W2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</si>
  <si>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</si>
  <si>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</si>
  <si>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Čtyřlístek- udržovací práce DL</t>
  </si>
  <si>
    <t>KSO:</t>
  </si>
  <si>
    <t/>
  </si>
  <si>
    <t>CC-CZ:</t>
  </si>
  <si>
    <t>Místo:</t>
  </si>
  <si>
    <t>Ostrava</t>
  </si>
  <si>
    <t>Datum:</t>
  </si>
  <si>
    <t>19. 11. 2021</t>
  </si>
  <si>
    <t>Zadavatel:</t>
  </si>
  <si>
    <t>IČ:</t>
  </si>
  <si>
    <t>70631808</t>
  </si>
  <si>
    <t>Čtyřlístek</t>
  </si>
  <si>
    <t>DIČ:</t>
  </si>
  <si>
    <t>CZ70631808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</si>
  <si>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</si>
  <si>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</si>
  <si>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</si>
  <si>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</si>
  <si>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</si>
  <si>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</si>
  <si>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</si>
  <si>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</si>
  <si>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</si>
  <si>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</si>
  <si>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</si>
  <si>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</si>
  <si>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</si>
  <si>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</si>
  <si>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</si>
  <si>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</si>
  <si>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</si>
  <si>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</si>
  <si>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</si>
  <si>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</si>
  <si>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</si>
  <si>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</si>
  <si>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</si>
  <si>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</si>
  <si>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</si>
  <si>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</si>
  <si>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</si>
  <si>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</si>
  <si>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</si>
  <si>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</si>
  <si>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</si>
  <si>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</si>
  <si>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</si>
  <si>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</si>
  <si>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</si>
  <si>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</si>
  <si>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</si>
  <si>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</si>
  <si>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</si>
  <si>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</si>
  <si>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</si>
  <si>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</si>
  <si>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</si>
  <si>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</si>
  <si>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</si>
  <si>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</si>
  <si>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</si>
  <si>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Stavební část</t>
  </si>
  <si>
    <t>STA</t>
  </si>
  <si>
    <t>{963147e5-88b7-4edf-902b-b7ed0ef8e4bf}</t>
  </si>
  <si>
    <t>2</t>
  </si>
  <si>
    <t>/</t>
  </si>
  <si>
    <t>1PP-stavební část</t>
  </si>
  <si>
    <t>Soupis</t>
  </si>
  <si>
    <t>{037dc57a-8cd4-4e69-a118-47333f907a5e}</t>
  </si>
  <si>
    <t>1NP-stavební část</t>
  </si>
  <si>
    <t>{d1aa61fc-96f5-40ec-9791-7143fc0d253e}</t>
  </si>
  <si>
    <t>3</t>
  </si>
  <si>
    <t>2NP-stavební část</t>
  </si>
  <si>
    <t>{df992a3a-e2e8-4e06-964c-3d09e964d1fb}</t>
  </si>
  <si>
    <t>4</t>
  </si>
  <si>
    <t>3NP-stavební část</t>
  </si>
  <si>
    <t>{acec1883-d963-4f40-b267-59a82f37343b}</t>
  </si>
  <si>
    <t>Elektro</t>
  </si>
  <si>
    <t>{081928ed-a740-4bc0-b680-524cc057d7fb}</t>
  </si>
  <si>
    <t>1PP-položky</t>
  </si>
  <si>
    <t>{270c800c-1be7-4fec-a1f6-a9bd7702e963}</t>
  </si>
  <si>
    <t>1NP-položky</t>
  </si>
  <si>
    <t>{8ad711b1-cc92-43d2-9a2e-22cc5540beaa}</t>
  </si>
  <si>
    <t>2NP-položky</t>
  </si>
  <si>
    <t>{ff61471f-bdb1-417d-b94e-f214dd17519a}</t>
  </si>
  <si>
    <t>3NP-položky</t>
  </si>
  <si>
    <t>{ff4ecdcc-0495-4c79-b324-3c32895c1541}</t>
  </si>
  <si>
    <t>KRYCÍ LIST SOUPISU PRACÍ</t>
  </si>
  <si>
    <t>Objekt:</t>
  </si>
  <si>
    <t>1 - Stavební část</t>
  </si>
  <si>
    <t>Soupis:</t>
  </si>
  <si>
    <t>1 - 1PP-stavební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</si>
  <si>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</si>
  <si>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</si>
  <si>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</si>
  <si>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</si>
  <si>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</si>
  <si>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</si>
  <si>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</si>
  <si>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</si>
  <si>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</si>
  <si>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</si>
  <si>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</si>
  <si>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</si>
  <si>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</si>
  <si>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</si>
  <si>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</si>
  <si>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</si>
  <si>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</si>
  <si>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</si>
  <si>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</si>
  <si>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</si>
  <si>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</si>
  <si>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</si>
  <si>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</si>
  <si>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</si>
  <si>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</si>
  <si>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</si>
  <si>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</si>
  <si>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</si>
  <si>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</si>
  <si>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</si>
  <si>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</si>
  <si>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</si>
  <si>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</si>
  <si>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</si>
  <si>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</si>
  <si>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</si>
  <si>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</si>
  <si>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</si>
  <si>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- Práce a dodávky HSV</t>
  </si>
  <si>
    <t>ROZPOCET</t>
  </si>
  <si>
    <t>6</t>
  </si>
  <si>
    <t>Úpravy povrchů, podlahy a osazování výplní - Úpravy povrchů, podlahy a osazování výplní</t>
  </si>
  <si>
    <t>K</t>
  </si>
  <si>
    <t>611341131</t>
  </si>
  <si>
    <t>Potažení vnitřních rovných stropů sádrovým štukem tloušťky do 3 mm</t>
  </si>
  <si>
    <t>m2</t>
  </si>
  <si>
    <t>CS ÚRS 2021 02</t>
  </si>
  <si>
    <t>2139270511</t>
  </si>
  <si>
    <t>PP</t>
  </si>
  <si>
    <t>Potažení vnitřních ploch sádrovým štukem tloušťky do 3 mm vodorovných konstrukcí stropů rovných</t>
  </si>
  <si>
    <t>Online PSC</t>
  </si>
  <si>
    <t>https://podminky.urs.cz/item/CS_URS_2021_02/611341131</t>
  </si>
  <si>
    <t>VV</t>
  </si>
  <si>
    <t>759,52*0,1</t>
  </si>
  <si>
    <t>612321141</t>
  </si>
  <si>
    <t>Vápenocementová omítka štuková dvouvrstvá vnitřních stěn nanášená ručně</t>
  </si>
  <si>
    <t>-814732264</t>
  </si>
  <si>
    <t>Omítka vápenocementová vnitřních ploch nanášená ručně dvouvrstvá, tloušťky jádrové omítky do 10 mm a tloušťky štuku do 3 mm štuková svislých konstrukcí stěn</t>
  </si>
  <si>
    <t>https://podminky.urs.cz/item/CS_URS_2021_02/612321141</t>
  </si>
  <si>
    <t>612341131</t>
  </si>
  <si>
    <t>Potažení vnitřních stěn sádrovým štukem tloušťky do 3 mm</t>
  </si>
  <si>
    <t>26931309</t>
  </si>
  <si>
    <t>Potažení vnitřních ploch sádrovým štukem tloušťky do 3 mm svislých konstrukcí stěn</t>
  </si>
  <si>
    <t>https://podminky.urs.cz/item/CS_URS_2021_02/612341131</t>
  </si>
  <si>
    <t>2438*0,1</t>
  </si>
  <si>
    <t>5</t>
  </si>
  <si>
    <t>619991001</t>
  </si>
  <si>
    <t>Zakrytí podlah fólií přilepenou lepící páskou</t>
  </si>
  <si>
    <t>-165010611</t>
  </si>
  <si>
    <t>Zakrytí vnitřních ploch před znečištěním včetně pozdějšího odkrytí podlah fólií přilepenou lepící páskou</t>
  </si>
  <si>
    <t>https://podminky.urs.cz/item/CS_URS_2021_02/619991001</t>
  </si>
  <si>
    <t>759,52</t>
  </si>
  <si>
    <t>642942611</t>
  </si>
  <si>
    <t>Osazování zárubní nebo rámů dveřních kovových do 2,5 m2 na montážní pěnu</t>
  </si>
  <si>
    <t>kus</t>
  </si>
  <si>
    <t>-1325137021</t>
  </si>
  <si>
    <t>Osazování zárubní nebo rámů kovových dveřních lisovaných nebo z úhelníků bez dveřních křídel na montážní pěnu, plochy otvoru do 2,5 m2</t>
  </si>
  <si>
    <t>https://podminky.urs.cz/item/CS_URS_2021_02/642942611</t>
  </si>
  <si>
    <t>7</t>
  </si>
  <si>
    <t>M</t>
  </si>
  <si>
    <t>55331494</t>
  </si>
  <si>
    <t>zárubeň jednokřídlá ocelová pro zdění tl stěny 160-200mm rozměru 1100/1970, 2100mm</t>
  </si>
  <si>
    <t>8</t>
  </si>
  <si>
    <t>1692582553</t>
  </si>
  <si>
    <t>https://podminky.urs.cz/item/CS_URS_2021_02/55331494</t>
  </si>
  <si>
    <t>9</t>
  </si>
  <si>
    <t>Ostatní konstrukce a práce, bourání - Ostatní konstrukce a práce, bourání</t>
  </si>
  <si>
    <t>949101111</t>
  </si>
  <si>
    <t>Lešení pomocné pro objekty pozemních staveb s lešeňovou podlahou v do 1,9 m zatížení do 150 kg/m2</t>
  </si>
  <si>
    <t>1138066806</t>
  </si>
  <si>
    <t>Lešení pomocné pracovní pro objekty pozemních staveb pro zatížení do 150 kg/m2, o výšce lešeňové podlahy do 1,9 m</t>
  </si>
  <si>
    <t>https://podminky.urs.cz/item/CS_URS_2021_02/949101111</t>
  </si>
  <si>
    <t>952902021</t>
  </si>
  <si>
    <t>Čištění budov zametení hladkých podlah</t>
  </si>
  <si>
    <t>1282393978</t>
  </si>
  <si>
    <t>Čištění budov při provádění oprav a udržovacích prací podlah hladkých zametením</t>
  </si>
  <si>
    <t>https://podminky.urs.cz/item/CS_URS_2021_02/952902021</t>
  </si>
  <si>
    <t>12</t>
  </si>
  <si>
    <t>968072456</t>
  </si>
  <si>
    <t>Vybourání kovových dveřních zárubní pl přes 2 m2</t>
  </si>
  <si>
    <t>1492787703</t>
  </si>
  <si>
    <t>Vybourání kovových rámů oken s křídly, dveřních zárubní, vrat, stěn, ostění nebo obkladů dveřních zárubní, plochy přes 2 m2</t>
  </si>
  <si>
    <t>https://podminky.urs.cz/item/CS_URS_2021_02/968072456</t>
  </si>
  <si>
    <t>13</t>
  </si>
  <si>
    <t>971033641</t>
  </si>
  <si>
    <t>Vybourání otvorů ve zdivu cihelném pl do 4 m2 na MVC nebo MV tl do 300 mm</t>
  </si>
  <si>
    <t>m3</t>
  </si>
  <si>
    <t>-1687585301</t>
  </si>
  <si>
    <t>Vybourání otvorů ve zdivu základovém nebo nadzákladovém z cihel, tvárnic, příčkovek z cihel pálených na maltu vápennou nebo vápenocementovou plochy do 4 m2, tl. do 300 mm</t>
  </si>
  <si>
    <t>https://podminky.urs.cz/item/CS_URS_2021_02/971033641</t>
  </si>
  <si>
    <t>0,2*0,4*2</t>
  </si>
  <si>
    <t>14</t>
  </si>
  <si>
    <t>978059541</t>
  </si>
  <si>
    <t>Odsekání a odebrání obkladů stěn z vnitřních obkládaček plochy přes 1 m2</t>
  </si>
  <si>
    <t>-483061532</t>
  </si>
  <si>
    <t>Odsekání obkladů stěn včetně otlučení podkladní omítky až na zdivo z obkládaček vnitřních, z jakýchkoliv materiálů, plochy přes 1 m2</t>
  </si>
  <si>
    <t>https://podminky.urs.cz/item/CS_URS_2021_02/978059541</t>
  </si>
  <si>
    <t>(((6,5*4)+(2*6)+(1,1*8)+(8*2)+(7*2))*2)*0,4</t>
  </si>
  <si>
    <t>997</t>
  </si>
  <si>
    <t>Přesun sutě - Přesun sutě</t>
  </si>
  <si>
    <t>997002611</t>
  </si>
  <si>
    <t>Nakládání suti a vybouraných hmot</t>
  </si>
  <si>
    <t>t</t>
  </si>
  <si>
    <t>1455937632</t>
  </si>
  <si>
    <t>Nakládání suti a vybouraných hmot na dopravní prostředek pro vodorovné přemístění</t>
  </si>
  <si>
    <t>https://podminky.urs.cz/item/CS_URS_2021_02/997002611</t>
  </si>
  <si>
    <t>16</t>
  </si>
  <si>
    <t>997013211</t>
  </si>
  <si>
    <t>Vnitrostaveništní doprava suti a vybouraných hmot pro budovy v do 6 m ručně</t>
  </si>
  <si>
    <t>-1650269942</t>
  </si>
  <si>
    <t>Vnitrostaveništní doprava suti a vybouraných hmot vodorovně do 50 m svisle ručně pro budovy a haly výšky do 6 m</t>
  </si>
  <si>
    <t>https://podminky.urs.cz/item/CS_URS_2021_02/997013211</t>
  </si>
  <si>
    <t>17</t>
  </si>
  <si>
    <t>997013219</t>
  </si>
  <si>
    <t>Příplatek k vnitrostaveništní dopravě suti a vybouraných hmot za zvětšenou dopravu suti ZKD 10 m</t>
  </si>
  <si>
    <t>-1958059471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</si>
  <si>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</si>
  <si>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https://podminky.urs.cz/item/CS_URS_2021_02/997013219</t>
  </si>
  <si>
    <t>18</t>
  </si>
  <si>
    <t>997013501</t>
  </si>
  <si>
    <t>Odvoz suti a vybouraných hmot na skládku nebo meziskládku do 1 km se složením</t>
  </si>
  <si>
    <t>-455881061</t>
  </si>
  <si>
    <t>Odvoz suti a vybouraných hmot na skládku nebo meziskládku se složením, na vzdálenost do 1 km</t>
  </si>
  <si>
    <t>https://podminky.urs.cz/item/CS_URS_2021_02/997013501</t>
  </si>
  <si>
    <t>19</t>
  </si>
  <si>
    <t>997013509</t>
  </si>
  <si>
    <t>Příplatek k odvozu suti a vybouraných hmot na skládku ZKD 1 km přes 1 km</t>
  </si>
  <si>
    <t>-1923282449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</si>
  <si>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</si>
  <si>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</si>
  <si>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20</t>
  </si>
  <si>
    <t>997013631</t>
  </si>
  <si>
    <t>Poplatek za uložení na skládce (skládkovné) stavebního odpadu směsného kód odpadu 17 09 04</t>
  </si>
  <si>
    <t>-1998298580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</si>
  <si>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</si>
  <si>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</si>
  <si>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998</t>
  </si>
  <si>
    <t>Přesun hmot - Přesun hmot</t>
  </si>
  <si>
    <t>998018001</t>
  </si>
  <si>
    <t>Přesun hmot ruční pro budovy v do 6 m</t>
  </si>
  <si>
    <t>927563454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</si>
  <si>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</si>
  <si>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https://podminky.urs.cz/item/CS_URS_2021_02/998018001</t>
  </si>
  <si>
    <t>PSV</t>
  </si>
  <si>
    <t>Práce a dodávky PSV - Práce a dodávky PSV</t>
  </si>
  <si>
    <t>721</t>
  </si>
  <si>
    <t>Zdravotechnika - vnitřní kanalizace - Zdravotechnika - vnitřní kanalizace</t>
  </si>
  <si>
    <t>22</t>
  </si>
  <si>
    <t>721220801</t>
  </si>
  <si>
    <t>Demontáž uzávěrek zápachových DN 70</t>
  </si>
  <si>
    <t>-686953239</t>
  </si>
  <si>
    <t>Demontáž zápachových uzávěrek do DN 70</t>
  </si>
  <si>
    <t>https://podminky.urs.cz/item/CS_URS_2021_02/721220801</t>
  </si>
  <si>
    <t>725</t>
  </si>
  <si>
    <t>Zdravotechnika - zařizovací předměty - Zdravotechnika - zařizovací předměty</t>
  </si>
  <si>
    <t>23</t>
  </si>
  <si>
    <t>725110811</t>
  </si>
  <si>
    <t>Demontáž klozetů splachovací s nádrží</t>
  </si>
  <si>
    <t>soubor</t>
  </si>
  <si>
    <t>-1397865348</t>
  </si>
  <si>
    <t>Demontáž klozetů splachovacích s nádrží nebo tlakovým splachovačem</t>
  </si>
  <si>
    <t>https://podminky.urs.cz/item/CS_URS_2021_02/725110811</t>
  </si>
  <si>
    <t>24</t>
  </si>
  <si>
    <t>725112002</t>
  </si>
  <si>
    <t>Klozet keramický standardní samostatně stojící s hlubokým splachováním odpad svislý</t>
  </si>
  <si>
    <t>-128952490</t>
  </si>
  <si>
    <t>Zařízení záchodů klozety keramické standardní samostatně stojící s hlubokým splachováním odpad svislý</t>
  </si>
  <si>
    <t>https://podminky.urs.cz/item/CS_URS_2021_02/725112002</t>
  </si>
  <si>
    <t>25</t>
  </si>
  <si>
    <t>725210821</t>
  </si>
  <si>
    <t>Demontáž umyvadel bez výtokových armatur</t>
  </si>
  <si>
    <t>-167960628</t>
  </si>
  <si>
    <t>Demontáž umyvadel bez výtokových armatur umyvadel</t>
  </si>
  <si>
    <t>https://podminky.urs.cz/item/CS_URS_2021_02/725210821</t>
  </si>
  <si>
    <t>26</t>
  </si>
  <si>
    <t>725211603</t>
  </si>
  <si>
    <t>Umyvadlo keramické bílé šířky 600 mm bez krytu na sifon připevněné na stěnu šrouby</t>
  </si>
  <si>
    <t>101088492</t>
  </si>
  <si>
    <t>Umyvadla keramická bílá bez výtokových armatur připevněná na stěnu šrouby bez sloupu nebo krytu na sifon, šířka umyvadla 600 mm</t>
  </si>
  <si>
    <t>https://podminky.urs.cz/item/CS_URS_2021_02/725211603</t>
  </si>
  <si>
    <t>27</t>
  </si>
  <si>
    <t>725331111</t>
  </si>
  <si>
    <t>Výlevka bez výtokových armatur keramická se sklopnou plastovou mřížkou 500 mm</t>
  </si>
  <si>
    <t>1705772192</t>
  </si>
  <si>
    <t>Výlevky bez výtokových armatur a splachovací nádrže keramické se sklopnou plastovou mřížkou 425 mm</t>
  </si>
  <si>
    <t>https://podminky.urs.cz/item/CS_URS_2021_02/725331111</t>
  </si>
  <si>
    <t>28</t>
  </si>
  <si>
    <t>725331111.R1</t>
  </si>
  <si>
    <t>Napojení na stávající kanalizaci a rozvod vody</t>
  </si>
  <si>
    <t>591724440</t>
  </si>
  <si>
    <t>29</t>
  </si>
  <si>
    <t>725820802</t>
  </si>
  <si>
    <t>Demontáž baterie stojánkové do jednoho otvoru</t>
  </si>
  <si>
    <t>-396916878</t>
  </si>
  <si>
    <t>Demontáž baterií stojánkových do 1 otvoru</t>
  </si>
  <si>
    <t>https://podminky.urs.cz/item/CS_URS_2021_02/725820802</t>
  </si>
  <si>
    <t>30</t>
  </si>
  <si>
    <t>725822631</t>
  </si>
  <si>
    <t>Baterie umyvadlová stojánková klasická s otáčivým kulatým ústím a délkou ramínka 150 mm</t>
  </si>
  <si>
    <t>1359685850</t>
  </si>
  <si>
    <t>Baterie umyvadlové stojánkové klasické bez výpusti s otáčivým ústím 150 mm</t>
  </si>
  <si>
    <t>https://podminky.urs.cz/item/CS_URS_2021_02/725822631</t>
  </si>
  <si>
    <t>31</t>
  </si>
  <si>
    <t>725861102</t>
  </si>
  <si>
    <t>Zápachová uzávěrka pro umyvadla DN 40</t>
  </si>
  <si>
    <t>1233445475</t>
  </si>
  <si>
    <t>Zápachové uzávěrky zařizovacích předmětů pro umyvadla DN 40</t>
  </si>
  <si>
    <t>https://podminky.urs.cz/item/CS_URS_2021_02/725861102</t>
  </si>
  <si>
    <t>32</t>
  </si>
  <si>
    <t>998725101</t>
  </si>
  <si>
    <t>Přesun hmot tonážní pro zařizovací předměty v objektech v do 6 m</t>
  </si>
  <si>
    <t>-1240729918</t>
  </si>
  <si>
    <t>Přesun hmot pro zařizovací předměty stanovený z hmotnosti přesunovaného materiálu vodorovná dopravní vzdálenost do 50 m v objektech výšky do 6 m</t>
  </si>
  <si>
    <t>https://podminky.urs.cz/item/CS_URS_2021_02/998725101</t>
  </si>
  <si>
    <t>33</t>
  </si>
  <si>
    <t>998725181</t>
  </si>
  <si>
    <t>Příplatek k přesunu hmot tonážní 725 prováděný bez použití mechanizace</t>
  </si>
  <si>
    <t>1887730470</t>
  </si>
  <si>
    <t>Přesun hmot pro zařizovací předměty stanovený z hmotnosti přesunovaného materiálu Příplatek k cenám za přesun prováděný bez použití mechanizace pro jakoukoliv výšku objektu</t>
  </si>
  <si>
    <t>https://podminky.urs.cz/item/CS_URS_2021_02/998725181</t>
  </si>
  <si>
    <t>741</t>
  </si>
  <si>
    <t>Elektroinstalace - silnoproud - Elektroinstalace - silnoproud</t>
  </si>
  <si>
    <t>34</t>
  </si>
  <si>
    <t>741310201</t>
  </si>
  <si>
    <t>Montáž vypínač (polo)zapuštěný šroubové připojení 1-jednopólový se zapojením vodičů</t>
  </si>
  <si>
    <t>2075468299</t>
  </si>
  <si>
    <t>Montáž spínačů jedno nebo dvoupólových polozapuštěných nebo zapuštěných se zapojením vodičů šroubové připojení, pro prostředí normální vypínačů, řazení 1-jednopólových</t>
  </si>
  <si>
    <t>https://podminky.urs.cz/item/CS_URS_2021_02/741310201</t>
  </si>
  <si>
    <t>35</t>
  </si>
  <si>
    <t>34539000.R1</t>
  </si>
  <si>
    <t>Vypínač nástěnný jednopólový, šroubové svorky, včetně krytu</t>
  </si>
  <si>
    <t>229599736</t>
  </si>
  <si>
    <t>přístroj spínače jednopólového, řazení 1, 1So šroubové svorky</t>
  </si>
  <si>
    <t>36</t>
  </si>
  <si>
    <t>741313032</t>
  </si>
  <si>
    <t>Montáž zásuvka vestavná šroubové připojení 2P se zapojením vodičů</t>
  </si>
  <si>
    <t>-431927910</t>
  </si>
  <si>
    <t>Montáž zásuvek domovních se zapojením vodičů šroubové připojení vestavných 10 popř. 16 A bez odvrtání profilovaného otvoru, provedení 2P</t>
  </si>
  <si>
    <t>https://podminky.urs.cz/item/CS_URS_2021_02/741313032</t>
  </si>
  <si>
    <t>37</t>
  </si>
  <si>
    <t>34555243</t>
  </si>
  <si>
    <t>zásuvka zápustná dvojnásobná, šikmá, s clonkami, šroubové svorky</t>
  </si>
  <si>
    <t>1071593832</t>
  </si>
  <si>
    <t>https://podminky.urs.cz/item/CS_URS_2021_02/34555243</t>
  </si>
  <si>
    <t>742</t>
  </si>
  <si>
    <t>Elektroinstalace - slaboproud - Elektroinstalace - slaboproud</t>
  </si>
  <si>
    <t>40</t>
  </si>
  <si>
    <t>742210124.R</t>
  </si>
  <si>
    <t>D+M kouřového hlásiče</t>
  </si>
  <si>
    <t>2056096273</t>
  </si>
  <si>
    <t>Montáž hlásiče kouřového lineárního s odrazkou</t>
  </si>
  <si>
    <t>751</t>
  </si>
  <si>
    <t>Vzduchotechnika - Vzduchotechnika</t>
  </si>
  <si>
    <t>41</t>
  </si>
  <si>
    <t>751711111.R</t>
  </si>
  <si>
    <t>D+M klimatizační jednotky (vnitřní+vnější jednotka) včetně odvodu kondenzátu</t>
  </si>
  <si>
    <t>1442572798</t>
  </si>
  <si>
    <t>Montáž klimatizační jednotky vnitřní nástěnné o výkonu (pro objem místnosti) do 3,5 kW (do 35 m3)</t>
  </si>
  <si>
    <t>763</t>
  </si>
  <si>
    <t>Konstrukce suché výstavby - Konstrukce suché výstavby</t>
  </si>
  <si>
    <t>42</t>
  </si>
  <si>
    <t>763135101</t>
  </si>
  <si>
    <t>Montáž SDK kazetového podhledu z kazet 600x600 mm na zavěšenou viditelnou nosnou konstrukci</t>
  </si>
  <si>
    <t>1702954269</t>
  </si>
  <si>
    <t>Montáž sádrokartonového podhledu kazetového demontovatelného, velikosti kazet 600x600 mm včetně zavěšené nosné konstrukce viditelné</t>
  </si>
  <si>
    <t>https://podminky.urs.cz/item/CS_URS_2021_02/763135101</t>
  </si>
  <si>
    <t>43</t>
  </si>
  <si>
    <t>59030570</t>
  </si>
  <si>
    <t>podhled kazetový bez děrování viditelný rastr tl 10mm 600x600mm</t>
  </si>
  <si>
    <t>465396841</t>
  </si>
  <si>
    <t>https://podminky.urs.cz/item/CS_URS_2021_02/59030570</t>
  </si>
  <si>
    <t>15*1,05 'Přepočtené koeficientem množství</t>
  </si>
  <si>
    <t>44</t>
  </si>
  <si>
    <t>998763301</t>
  </si>
  <si>
    <t>Přesun hmot tonážní pro sádrokartonové konstrukce v objektech v do 6 m</t>
  </si>
  <si>
    <t>51756912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</si>
  <si>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</si>
  <si>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https://podminky.urs.cz/item/CS_URS_2021_02/998763301</t>
  </si>
  <si>
    <t>45</t>
  </si>
  <si>
    <t>998763381</t>
  </si>
  <si>
    <t>Příplatek k přesunu hmot tonážní 763 SDK prováděný bez použití mechanizace</t>
  </si>
  <si>
    <t>-1966368054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</si>
  <si>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</si>
  <si>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https://podminky.urs.cz/item/CS_URS_2021_02/998763381</t>
  </si>
  <si>
    <t>766</t>
  </si>
  <si>
    <t>Konstrukce truhlářské - Konstrukce truhlářské</t>
  </si>
  <si>
    <t>46</t>
  </si>
  <si>
    <t>766660001.R</t>
  </si>
  <si>
    <t>Výměna poškozených dveří včetně kování</t>
  </si>
  <si>
    <t>-960582865</t>
  </si>
  <si>
    <t>Montáž dveřních křídel dřevěných nebo plastových otevíravých do ocelové zárubně povrchově upravených jednokřídlových, šířky do 800 mm</t>
  </si>
  <si>
    <t>47</t>
  </si>
  <si>
    <t>766660001.R1</t>
  </si>
  <si>
    <t>Přetěsnění dveří protipožární páskou</t>
  </si>
  <si>
    <t>2109011990</t>
  </si>
  <si>
    <t>48</t>
  </si>
  <si>
    <t>766660002</t>
  </si>
  <si>
    <t>Montáž dveřních křídel otvíravých jednokřídlových š přes 0,8 m do ocelové zárubně</t>
  </si>
  <si>
    <t>-1725503730</t>
  </si>
  <si>
    <t>Montáž dveřních křídel dřevěných nebo plastových otevíravých do ocelové zárubně povrchově upravených jednokřídlových, šířky přes 800 mm</t>
  </si>
  <si>
    <t>https://podminky.urs.cz/item/CS_URS_2021_02/766660002</t>
  </si>
  <si>
    <t>49</t>
  </si>
  <si>
    <t>61161005.R</t>
  </si>
  <si>
    <t>dveře jednokřídlé voštinové povrch lakovaný plné 1100x1970-2100mm včetně kování</t>
  </si>
  <si>
    <t>-129053322</t>
  </si>
  <si>
    <t>dveře jednokřídlé voštinové povrch lakovaný plné 1100x1970-2100mm</t>
  </si>
  <si>
    <t>50</t>
  </si>
  <si>
    <t>766691932</t>
  </si>
  <si>
    <t>Seřízení plastového okenního nebo dveřního otvíracího a sklápěcího křídla</t>
  </si>
  <si>
    <t>1813311238</t>
  </si>
  <si>
    <t>Ostatní práce seřízení okenního nebo dveřního křídla otvíracího nebo sklápěcího plastového</t>
  </si>
  <si>
    <t>https://podminky.urs.cz/item/CS_URS_2021_02/766691932</t>
  </si>
  <si>
    <t>781</t>
  </si>
  <si>
    <t>Dokončovací práce - obklady - Dokončovací práce - obklady</t>
  </si>
  <si>
    <t>51</t>
  </si>
  <si>
    <t>781121011</t>
  </si>
  <si>
    <t>Nátěr penetrační na stěnu</t>
  </si>
  <si>
    <t>-481434694</t>
  </si>
  <si>
    <t>Příprava podkladu před provedením obkladu nátěr penetrační na stěnu</t>
  </si>
  <si>
    <t>https://podminky.urs.cz/item/CS_URS_2021_02/781121011</t>
  </si>
  <si>
    <t>52</t>
  </si>
  <si>
    <t>781131112</t>
  </si>
  <si>
    <t>Izolace pod obklad nátěrem nebo stěrkou ve dvou vrstvách</t>
  </si>
  <si>
    <t>-1217276184</t>
  </si>
  <si>
    <t>Izolace stěny pod obklad izolace nátěrem nebo stěrkou ve dvou vrstvách</t>
  </si>
  <si>
    <t>https://podminky.urs.cz/item/CS_URS_2021_02/781131112</t>
  </si>
  <si>
    <t>53</t>
  </si>
  <si>
    <t>781473112</t>
  </si>
  <si>
    <t>Montáž obkladů vnitřních keramických hladkých přes 9 do 12 ks/m2 lepených standardním lepidlem</t>
  </si>
  <si>
    <t>401553073</t>
  </si>
  <si>
    <t>Montáž obkladů vnitřních stěn z dlaždic keramických lepených standardním lepidlem hladkých přes 9 do 12 ks/m2</t>
  </si>
  <si>
    <t>https://podminky.urs.cz/item/CS_URS_2021_02/781473112</t>
  </si>
  <si>
    <t>54</t>
  </si>
  <si>
    <t>59761026</t>
  </si>
  <si>
    <t>obklad keramický hladký do 12ks/m2</t>
  </si>
  <si>
    <t>-1891481121</t>
  </si>
  <si>
    <t>https://podminky.urs.cz/item/CS_URS_2021_02/59761026</t>
  </si>
  <si>
    <t>61,44*1,1 'Přepočtené koeficientem množství</t>
  </si>
  <si>
    <t>55</t>
  </si>
  <si>
    <t>998781101</t>
  </si>
  <si>
    <t>Přesun hmot tonážní pro obklady keramické v objektech v do 6 m</t>
  </si>
  <si>
    <t>459885742</t>
  </si>
  <si>
    <t>Přesun hmot pro obklady keramické stanovený z hmotnosti přesunovaného materiálu vodorovná dopravní vzdálenost do 50 m v objektech výšky do 6 m</t>
  </si>
  <si>
    <t>https://podminky.urs.cz/item/CS_URS_2021_02/998781101</t>
  </si>
  <si>
    <t>56</t>
  </si>
  <si>
    <t>998781181</t>
  </si>
  <si>
    <t>Příplatek k přesunu hmot tonážní 781 prováděný bez použití mechanizace</t>
  </si>
  <si>
    <t>2084930868</t>
  </si>
  <si>
    <t>Přesun hmot pro obklady keramické stanovený z hmotnosti přesunovaného materiálu Příplatek k cenám za přesun prováděný bez použití mechanizace pro jakoukoliv výšku objektu</t>
  </si>
  <si>
    <t>https://podminky.urs.cz/item/CS_URS_2021_02/998781181</t>
  </si>
  <si>
    <t>783</t>
  </si>
  <si>
    <t>Dokončovací práce - nátěry - Dokončovací práce - nátěry</t>
  </si>
  <si>
    <t>57</t>
  </si>
  <si>
    <t>783314101.R</t>
  </si>
  <si>
    <t>Očištění a nátěr ocelových zárubní</t>
  </si>
  <si>
    <t>ks</t>
  </si>
  <si>
    <t>946116425</t>
  </si>
  <si>
    <t>Základní nátěr zámečnických konstrukcí jednonásobný syntetický</t>
  </si>
  <si>
    <t>58</t>
  </si>
  <si>
    <t>783314101.R1</t>
  </si>
  <si>
    <t>Nátěr radiátorů</t>
  </si>
  <si>
    <t>1353203917</t>
  </si>
  <si>
    <t>784</t>
  </si>
  <si>
    <t>Dokončovací práce - malby a tapety - Dokončovací práce - malby a tapety</t>
  </si>
  <si>
    <t>59</t>
  </si>
  <si>
    <t>784121003</t>
  </si>
  <si>
    <t>Oškrabání malby v mísnostech v přes 3,80 do 5,00 m</t>
  </si>
  <si>
    <t>154414403</t>
  </si>
  <si>
    <t>Oškrabání malby v místnostech výšky přes 3,80 do 5,00 m</t>
  </si>
  <si>
    <t>https://podminky.urs.cz/item/CS_URS_2021_02/784121003</t>
  </si>
  <si>
    <t>3197,52*0,05</t>
  </si>
  <si>
    <t>60</t>
  </si>
  <si>
    <t>784161203</t>
  </si>
  <si>
    <t>Lokální vyrovnání podkladu sádrovou stěrkou pl do 0,1 m2 v místnostech v přes 3,80 do 5,00 m</t>
  </si>
  <si>
    <t>1872599865</t>
  </si>
  <si>
    <t>Lokální vyrovnání podkladu sádrovou stěrkou, tloušťky do 3 mm, plochy do 0,1 m2 v místnostech výšky přes 3,80 do 5,00 m</t>
  </si>
  <si>
    <t>https://podminky.urs.cz/item/CS_URS_2021_02/784161203</t>
  </si>
  <si>
    <t>61</t>
  </si>
  <si>
    <t>784161223</t>
  </si>
  <si>
    <t>Lokální vyrovnání podkladu sádrovou stěrkou pl přes 0,25 do 0,5 m2 v místnostech v přes 3,80 do 5,00 m</t>
  </si>
  <si>
    <t>-2020832216</t>
  </si>
  <si>
    <t>Lokální vyrovnání podkladu sádrovou stěrkou, tloušťky do 3 mm, plochy přes 0,25 do 0,5 m2 v místnostech výšky přes 3,80 do 5,00 m</t>
  </si>
  <si>
    <t>https://podminky.urs.cz/item/CS_URS_2021_02/784161223</t>
  </si>
  <si>
    <t>62</t>
  </si>
  <si>
    <t>784161233</t>
  </si>
  <si>
    <t>Lokální vyrovnání podkladu sádrovou stěrkou pl přes 0,5 do 1 m2 v místnostech v přes 3,80 do 5,00 m</t>
  </si>
  <si>
    <t>366238958</t>
  </si>
  <si>
    <t>Lokální vyrovnání podkladu sádrovou stěrkou, tloušťky do 3 mm, plochy přes 0,5 do 1,0 m2 v místnostech výšky přes 3,80 do 5,00 m</t>
  </si>
  <si>
    <t>https://podminky.urs.cz/item/CS_URS_2021_02/784161233</t>
  </si>
  <si>
    <t>63</t>
  </si>
  <si>
    <t>784181103</t>
  </si>
  <si>
    <t>Základní akrylátová jednonásobná bezbarvá penetrace podkladu v místnostech v přes 3,80 do 5,00 m</t>
  </si>
  <si>
    <t>-1998099023</t>
  </si>
  <si>
    <t>Penetrace podkladu jednonásobná základní akrylátová bezbarvá v místnostech výšky přes 3,80 do 5,00 m</t>
  </si>
  <si>
    <t>https://podminky.urs.cz/item/CS_URS_2021_02/784181103</t>
  </si>
  <si>
    <t>((11,7*4)+(8,7*7)+(11,9*8)+(15,9*4)+(14*6)+(9*6)+(7*2)+(16,4*5)+(10,9*10))*4</t>
  </si>
  <si>
    <t>Součet</t>
  </si>
  <si>
    <t>64</t>
  </si>
  <si>
    <t>784221103</t>
  </si>
  <si>
    <t>Dvojnásobné bílé malby ze směsí za sucha dobře otěruvzdorných v místnostech přes 3,80 do 5,00 m</t>
  </si>
  <si>
    <t>-1075909202</t>
  </si>
  <si>
    <t>Malby z malířských směsí otěruvzdorných za sucha dvojnásobné, bílé za sucha otěruvzdorné dobře v místnostech výšky přes 3,80 do 5,00 m</t>
  </si>
  <si>
    <t>https://podminky.urs.cz/item/CS_URS_2021_02/784221103</t>
  </si>
  <si>
    <t>786</t>
  </si>
  <si>
    <t>Dokončovací práce - čalounické úpravy - Dokončovací práce - čalounické úpravy</t>
  </si>
  <si>
    <t>65</t>
  </si>
  <si>
    <t>786624111.R</t>
  </si>
  <si>
    <t>Oprava žaluzie okenní</t>
  </si>
  <si>
    <t>-579721459</t>
  </si>
  <si>
    <t>Montáž zastiňujících žaluzií lamelových do oken zdvojených otevíravých, sklápěcích nebo vyklápěcích dřevěných</t>
  </si>
  <si>
    <t>VRN</t>
  </si>
  <si>
    <t>Vedlejší rozpočtové náklady - Vedlejší rozpočtové náklady</t>
  </si>
  <si>
    <t>VRN3</t>
  </si>
  <si>
    <t>Zařízení staveniště - Zařízení staveniště</t>
  </si>
  <si>
    <t>66</t>
  </si>
  <si>
    <t>030001000</t>
  </si>
  <si>
    <t>Zařízení staveniště</t>
  </si>
  <si>
    <t>…</t>
  </si>
  <si>
    <t>1024</t>
  </si>
  <si>
    <t>2110423246</t>
  </si>
  <si>
    <t>https://podminky.urs.cz/item/CS_URS_2021_02/030001000</t>
  </si>
  <si>
    <t>VRN6</t>
  </si>
  <si>
    <t>Územní vlivy - Územní vlivy</t>
  </si>
  <si>
    <t>67</t>
  </si>
  <si>
    <t>065002000</t>
  </si>
  <si>
    <t>Mimostaveništní doprava materiálů</t>
  </si>
  <si>
    <t>-1827938060</t>
  </si>
  <si>
    <t>https://podminky.urs.cz/item/CS_URS_2021_02/065002000</t>
  </si>
  <si>
    <t>2 - 1NP-stavební část</t>
  </si>
  <si>
    <t xml:space="preserve">    3 - Svislé a kompletní konstrukce</t>
  </si>
  <si>
    <t xml:space="preserve">    771 - Podlahy z dlaždic</t>
  </si>
  <si>
    <t xml:space="preserve">    776 - Podlahy povlakové</t>
  </si>
  <si>
    <t>Svislé a kompletní konstrukce - Svislé a kompletní konstrukce</t>
  </si>
  <si>
    <t>317168011</t>
  </si>
  <si>
    <t>Překlad keramický plochý š 115 mm dl 1000 mm</t>
  </si>
  <si>
    <t>1550268065</t>
  </si>
  <si>
    <t>Překlady keramické ploché osazené do maltového lože, výšky překladu 71 mm šířky 115 mm, délky 1000 mm</t>
  </si>
  <si>
    <t>https://podminky.urs.cz/item/CS_URS_2021_02/317168011</t>
  </si>
  <si>
    <t>317168013</t>
  </si>
  <si>
    <t>Překlad keramický plochý š 115 mm dl 1500 mm</t>
  </si>
  <si>
    <t>1524756336</t>
  </si>
  <si>
    <t>Překlady keramické ploché osazené do maltového lože, výšky překladu 71 mm šířky 115 mm, délky 1500 mm</t>
  </si>
  <si>
    <t>https://podminky.urs.cz/item/CS_URS_2021_02/317168013</t>
  </si>
  <si>
    <t>1941459466</t>
  </si>
  <si>
    <t>-1000079674</t>
  </si>
  <si>
    <t>991044353</t>
  </si>
  <si>
    <t>-584655290</t>
  </si>
  <si>
    <t>642942111</t>
  </si>
  <si>
    <t>Osazování zárubní nebo rámů dveřních kovových do 2,5 m2 na MC</t>
  </si>
  <si>
    <t>868527523</t>
  </si>
  <si>
    <t>Osazování zárubní nebo rámů kovových dveřních lisovaných nebo z úhelníků bez dveřních křídel na cementovou maltu, plochy otvoru do 2,5 m2</t>
  </si>
  <si>
    <t>https://podminky.urs.cz/item/CS_URS_2021_02/642942111</t>
  </si>
  <si>
    <t>1165030428</t>
  </si>
  <si>
    <t>55331491</t>
  </si>
  <si>
    <t>zárubeň jednokřídlá ocelová pro zdění tl stěny 160-200mm rozměru 700/1970, 2100mm</t>
  </si>
  <si>
    <t>229805918</t>
  </si>
  <si>
    <t>https://podminky.urs.cz/item/CS_URS_2021_02/55331491</t>
  </si>
  <si>
    <t>10</t>
  </si>
  <si>
    <t>517509133</t>
  </si>
  <si>
    <t>11</t>
  </si>
  <si>
    <t>-607081603</t>
  </si>
  <si>
    <t>962031133</t>
  </si>
  <si>
    <t>Bourání příček z cihel pálených na MVC tl do 150 mm</t>
  </si>
  <si>
    <t>619716185</t>
  </si>
  <si>
    <t>Bourání příček z cihel, tvárnic nebo příčkovek z cihel pálených, plných nebo dutých na maltu vápennou nebo vápenocementovou, tl. do 150 mm</t>
  </si>
  <si>
    <t>https://podminky.urs.cz/item/CS_URS_2021_02/962031133</t>
  </si>
  <si>
    <t>(2,9+1,4+1,4)*3</t>
  </si>
  <si>
    <t>965043421</t>
  </si>
  <si>
    <t>Bourání podkladů pod dlažby betonových s potěrem nebo teracem tl do 150 mm pl do 1 m2</t>
  </si>
  <si>
    <t>1642406940</t>
  </si>
  <si>
    <t>Bourání mazanin betonových s potěrem nebo teracem tl. do 150 mm, plochy do 1 m2</t>
  </si>
  <si>
    <t>https://podminky.urs.cz/item/CS_URS_2021_02/965043421</t>
  </si>
  <si>
    <t>(1*1*0,3)</t>
  </si>
  <si>
    <t>453736195</t>
  </si>
  <si>
    <t>1173235790</t>
  </si>
  <si>
    <t>0,2*0,4*6</t>
  </si>
  <si>
    <t>-1942877791</t>
  </si>
  <si>
    <t>3+20+20</t>
  </si>
  <si>
    <t>402031042</t>
  </si>
  <si>
    <t>-1647770095</t>
  </si>
  <si>
    <t>1496493784</t>
  </si>
  <si>
    <t>-250089933</t>
  </si>
  <si>
    <t>-486285616</t>
  </si>
  <si>
    <t>859663747</t>
  </si>
  <si>
    <t>-1759094859</t>
  </si>
  <si>
    <t>1781860663</t>
  </si>
  <si>
    <t>1170512229</t>
  </si>
  <si>
    <t>-517682989</t>
  </si>
  <si>
    <t>725121502</t>
  </si>
  <si>
    <t>Pisoárový záchodek keramický bez splachovací nádrže bez odsávání a s otvorem pro ventil</t>
  </si>
  <si>
    <t>-122591461</t>
  </si>
  <si>
    <t>Pisoárové záchodky keramické bez splachovací nádrže urinál bez odsávání s otvorem pro ventil</t>
  </si>
  <si>
    <t>https://podminky.urs.cz/item/CS_URS_2021_02/725121502</t>
  </si>
  <si>
    <t>725122817</t>
  </si>
  <si>
    <t>Demontáž pisoárových stání bez nádrže a jedním záchodkem</t>
  </si>
  <si>
    <t>568204351</t>
  </si>
  <si>
    <t>Demontáž pisoárů bez nádrže s rohovým ventilem s 1 záchodkem</t>
  </si>
  <si>
    <t>https://podminky.urs.cz/item/CS_URS_2021_02/725122817</t>
  </si>
  <si>
    <t>-467628616</t>
  </si>
  <si>
    <t>2142494084</t>
  </si>
  <si>
    <t>725243902</t>
  </si>
  <si>
    <t>Montáž boxu sprchového</t>
  </si>
  <si>
    <t>240460098</t>
  </si>
  <si>
    <t>Sprchové boxy montáž sprchových boxů</t>
  </si>
  <si>
    <t>https://podminky.urs.cz/item/CS_URS_2021_02/725243902</t>
  </si>
  <si>
    <t>55484430</t>
  </si>
  <si>
    <t>kout sprchový dveře jednokřídlé 800mm</t>
  </si>
  <si>
    <t>-2128743785</t>
  </si>
  <si>
    <t>https://podminky.urs.cz/item/CS_URS_2021_02/55484430</t>
  </si>
  <si>
    <t>-1437225735</t>
  </si>
  <si>
    <t>1274427849</t>
  </si>
  <si>
    <t>-2038242589</t>
  </si>
  <si>
    <t>38</t>
  </si>
  <si>
    <t>247659673</t>
  </si>
  <si>
    <t>39</t>
  </si>
  <si>
    <t>1131245555</t>
  </si>
  <si>
    <t>1791262325</t>
  </si>
  <si>
    <t>1485122691</t>
  </si>
  <si>
    <t>-625537130</t>
  </si>
  <si>
    <t>-1591449443</t>
  </si>
  <si>
    <t>1250597791</t>
  </si>
  <si>
    <t>-724750746</t>
  </si>
  <si>
    <t>766660001</t>
  </si>
  <si>
    <t>Montáž dveřních křídel otvíravých jednokřídlových š do 0,8 m do ocelové zárubně</t>
  </si>
  <si>
    <t>2035358177</t>
  </si>
  <si>
    <t>https://podminky.urs.cz/item/CS_URS_2021_02/766660001</t>
  </si>
  <si>
    <t>61161001</t>
  </si>
  <si>
    <t>dveře jednokřídlé voštinové povrch lakovaný plné 700x1970-2100mm včetně kování</t>
  </si>
  <si>
    <t>-575109533</t>
  </si>
  <si>
    <t>dveře jednokřídlé voštinové povrch lakovaný plné 700x1970-2100mm</t>
  </si>
  <si>
    <t>https://podminky.urs.cz/item/CS_URS_2021_02/61161001</t>
  </si>
  <si>
    <t>-841259417</t>
  </si>
  <si>
    <t>1644896953</t>
  </si>
  <si>
    <t>-49997648</t>
  </si>
  <si>
    <t>493538636</t>
  </si>
  <si>
    <t>114473513</t>
  </si>
  <si>
    <t>771</t>
  </si>
  <si>
    <t>Podlahy z dlaždic - Podlahy z dlaždic</t>
  </si>
  <si>
    <t>771573113</t>
  </si>
  <si>
    <t>Montáž podlah keramických hladkých lepených standardním lepidlem přes 9 do 12 ks/m2</t>
  </si>
  <si>
    <t>-473088878</t>
  </si>
  <si>
    <t>Montáž podlah z dlaždic keramických lepených standardním lepidlem hladkých přes 9 do 12 ks/m2</t>
  </si>
  <si>
    <t>https://podminky.urs.cz/item/CS_URS_2021_02/771573113</t>
  </si>
  <si>
    <t>(1,7*1)</t>
  </si>
  <si>
    <t>59761409</t>
  </si>
  <si>
    <t>dlažba keramická slinutá protiskluzná do interiéru i exteriéru pro vysoké mechanické namáhání přes 9 do 12ks/m2</t>
  </si>
  <si>
    <t>1499515602</t>
  </si>
  <si>
    <t>https://podminky.urs.cz/item/CS_URS_2021_02/59761409</t>
  </si>
  <si>
    <t>1,7*1,1 'Přepočtené koeficientem množství</t>
  </si>
  <si>
    <t>771573810</t>
  </si>
  <si>
    <t>Demontáž podlah z dlaždic keramických lepených</t>
  </si>
  <si>
    <t>-1586020451</t>
  </si>
  <si>
    <t>https://podminky.urs.cz/item/CS_URS_2021_02/771573810</t>
  </si>
  <si>
    <t>771591112</t>
  </si>
  <si>
    <t>Izolace pod dlažbu nátěrem nebo stěrkou ve dvou vrstvách</t>
  </si>
  <si>
    <t>-1559311597</t>
  </si>
  <si>
    <t>Izolace podlahy pod dlažbu nátěrem nebo stěrkou ve dvou vrstvách</t>
  </si>
  <si>
    <t>https://podminky.urs.cz/item/CS_URS_2021_02/771591112</t>
  </si>
  <si>
    <t>998771101</t>
  </si>
  <si>
    <t>Přesun hmot tonážní pro podlahy z dlaždic v objektech v do 6 m</t>
  </si>
  <si>
    <t>-1356025109</t>
  </si>
  <si>
    <t>Přesun hmot pro podlahy z dlaždic stanovený z hmotnosti přesunovaného materiálu vodorovná dopravní vzdálenost do 50 m v objektech výšky do 6 m</t>
  </si>
  <si>
    <t>https://podminky.urs.cz/item/CS_URS_2021_02/998771101</t>
  </si>
  <si>
    <t>998771181</t>
  </si>
  <si>
    <t>Příplatek k přesunu hmot tonážní 771 prováděný bez použití mechanizace</t>
  </si>
  <si>
    <t>-492956192</t>
  </si>
  <si>
    <t>Přesun hmot pro podlahy z dlaždic stanovený z hmotnosti přesunovaného materiálu Příplatek k ceně za přesun prováděný bez použití mechanizace pro jakoukoliv výšku objektu</t>
  </si>
  <si>
    <t>https://podminky.urs.cz/item/CS_URS_2021_02/998771181</t>
  </si>
  <si>
    <t>776</t>
  </si>
  <si>
    <t>Podlahy povlakové - Podlahy povlakové</t>
  </si>
  <si>
    <t>776121112</t>
  </si>
  <si>
    <t>Vodou ředitelná penetrace savého podkladu povlakových podlah</t>
  </si>
  <si>
    <t>818968897</t>
  </si>
  <si>
    <t>Příprava podkladu penetrace vodou ředitelná podlah</t>
  </si>
  <si>
    <t>https://podminky.urs.cz/item/CS_URS_2021_02/776121112</t>
  </si>
  <si>
    <t>776141111</t>
  </si>
  <si>
    <t>Vyrovnání podkladu povlakových podlah stěrkou pevnosti 20 MPa tl do 3 mm</t>
  </si>
  <si>
    <t>294875305</t>
  </si>
  <si>
    <t>Příprava podkladu vyrovnání samonivelační stěrkou podlah min.pevnosti 20 MPa, tloušťky do 3 mm</t>
  </si>
  <si>
    <t>https://podminky.urs.cz/item/CS_URS_2021_02/776141111</t>
  </si>
  <si>
    <t>776201811</t>
  </si>
  <si>
    <t>Demontáž lepených povlakových podlah bez podložky ručně</t>
  </si>
  <si>
    <t>1724058629</t>
  </si>
  <si>
    <t>Demontáž povlakových podlahovin lepených ručně bez podložky</t>
  </si>
  <si>
    <t>https://podminky.urs.cz/item/CS_URS_2021_02/776201811</t>
  </si>
  <si>
    <t>776411111</t>
  </si>
  <si>
    <t>Montáž obvodových soklíků výšky do 80 mm</t>
  </si>
  <si>
    <t>m</t>
  </si>
  <si>
    <t>684572970</t>
  </si>
  <si>
    <t>Montáž soklíků lepením obvodových, výšky do 80 mm</t>
  </si>
  <si>
    <t>https://podminky.urs.cz/item/CS_URS_2021_02/776411111</t>
  </si>
  <si>
    <t>7,2+7,2+5,6+5,6</t>
  </si>
  <si>
    <t>28411009</t>
  </si>
  <si>
    <t>lišta soklová PVC 18x80mm</t>
  </si>
  <si>
    <t>-1958245016</t>
  </si>
  <si>
    <t>https://podminky.urs.cz/item/CS_URS_2021_02/28411009</t>
  </si>
  <si>
    <t>25,6*1,02 'Přepočtené koeficientem množství</t>
  </si>
  <si>
    <t>998776101</t>
  </si>
  <si>
    <t>Přesun hmot tonážní pro podlahy povlakové v objektech v do 6 m</t>
  </si>
  <si>
    <t>-1615857020</t>
  </si>
  <si>
    <t>Přesun hmot pro podlahy povlakové stanovený z hmotnosti přesunovaného materiálu vodorovná dopravní vzdálenost do 50 m v objektech výšky do 6 m</t>
  </si>
  <si>
    <t>https://podminky.urs.cz/item/CS_URS_2021_02/998776101</t>
  </si>
  <si>
    <t>998776181</t>
  </si>
  <si>
    <t>Příplatek k přesunu hmot tonážní 776 prováděný bez použití mechanizace</t>
  </si>
  <si>
    <t>-962139397</t>
  </si>
  <si>
    <t>Přesun hmot pro podlahy povlakové stanovený z hmotnosti přesunovaného materiálu Příplatek k cenám za přesun prováděný bez použití mechanizace pro jakoukoliv výšku objektu</t>
  </si>
  <si>
    <t>https://podminky.urs.cz/item/CS_URS_2021_02/998776181</t>
  </si>
  <si>
    <t>68</t>
  </si>
  <si>
    <t>742733341</t>
  </si>
  <si>
    <t>69</t>
  </si>
  <si>
    <t>1680893677</t>
  </si>
  <si>
    <t>70</t>
  </si>
  <si>
    <t>165626082</t>
  </si>
  <si>
    <t>71</t>
  </si>
  <si>
    <t>520425700</t>
  </si>
  <si>
    <t>43*1,1 'Přepočtené koeficientem množství</t>
  </si>
  <si>
    <t>72</t>
  </si>
  <si>
    <t>781493511</t>
  </si>
  <si>
    <t>Plastové profily ukončovací lepené standardním lepidlem</t>
  </si>
  <si>
    <t>463057070</t>
  </si>
  <si>
    <t>Obklad - dokončující práce profily ukončovací lepené standardním lepidlem ukončovací</t>
  </si>
  <si>
    <t>https://podminky.urs.cz/item/CS_URS_2021_02/781493511</t>
  </si>
  <si>
    <t>73</t>
  </si>
  <si>
    <t>1348067293</t>
  </si>
  <si>
    <t>74</t>
  </si>
  <si>
    <t>-856444628</t>
  </si>
  <si>
    <t>75</t>
  </si>
  <si>
    <t>1248554609</t>
  </si>
  <si>
    <t>76</t>
  </si>
  <si>
    <t>2083190482</t>
  </si>
  <si>
    <t>77</t>
  </si>
  <si>
    <t>101128803</t>
  </si>
  <si>
    <t>78</t>
  </si>
  <si>
    <t>-1269946234</t>
  </si>
  <si>
    <t>79</t>
  </si>
  <si>
    <t>-1648046524</t>
  </si>
  <si>
    <t>80</t>
  </si>
  <si>
    <t>-605280114</t>
  </si>
  <si>
    <t>81</t>
  </si>
  <si>
    <t>1626245215</t>
  </si>
  <si>
    <t>82</t>
  </si>
  <si>
    <t>-32907418</t>
  </si>
  <si>
    <t>83</t>
  </si>
  <si>
    <t>784221141</t>
  </si>
  <si>
    <t>Příplatek k cenám 2x maleb za sucha otěruvzdorných za barevnou malbu tónovanou tónovacími přípravky</t>
  </si>
  <si>
    <t>21144480</t>
  </si>
  <si>
    <t>Malby z malířských směsí otěruvzdorných za sucha Příplatek k cenám dvojnásobných maleb za provádění barevné malby tónované tónovacími přípravky</t>
  </si>
  <si>
    <t>https://podminky.urs.cz/item/CS_URS_2021_02/784221141</t>
  </si>
  <si>
    <t>((7*4)+(4,6*10)+(29*2)+(13,8*11)+(6,5*18)+(22*2)+(18,7*2)+(14*2)+(6,9*10))*4</t>
  </si>
  <si>
    <t>84</t>
  </si>
  <si>
    <t>-1133124743</t>
  </si>
  <si>
    <t>85</t>
  </si>
  <si>
    <t>-832475333</t>
  </si>
  <si>
    <t>86</t>
  </si>
  <si>
    <t>-455994118</t>
  </si>
  <si>
    <t>3 - 2NP-stavební část</t>
  </si>
  <si>
    <t>1994167049</t>
  </si>
  <si>
    <t>-1295826615</t>
  </si>
  <si>
    <t>201472445</t>
  </si>
  <si>
    <t>-1703123478</t>
  </si>
  <si>
    <t>292411575</t>
  </si>
  <si>
    <t>-1968782574</t>
  </si>
  <si>
    <t>-1176990493</t>
  </si>
  <si>
    <t>171375196</t>
  </si>
  <si>
    <t>846109711</t>
  </si>
  <si>
    <t>1097990856</t>
  </si>
  <si>
    <t>-1966834132</t>
  </si>
  <si>
    <t>-8774483</t>
  </si>
  <si>
    <t>(1,4+1,4)*2,5</t>
  </si>
  <si>
    <t>-1023721796</t>
  </si>
  <si>
    <t>1203748335</t>
  </si>
  <si>
    <t>1880816942</t>
  </si>
  <si>
    <t>-924174213</t>
  </si>
  <si>
    <t>777663051</t>
  </si>
  <si>
    <t>-38291717</t>
  </si>
  <si>
    <t>-462381627</t>
  </si>
  <si>
    <t>-2040555299</t>
  </si>
  <si>
    <t>553016797</t>
  </si>
  <si>
    <t>-856466384</t>
  </si>
  <si>
    <t>-787595891</t>
  </si>
  <si>
    <t>2056003782</t>
  </si>
  <si>
    <t>-106011969</t>
  </si>
  <si>
    <t>-768175903</t>
  </si>
  <si>
    <t>-691326308</t>
  </si>
  <si>
    <t>-1499207408</t>
  </si>
  <si>
    <t>461767482</t>
  </si>
  <si>
    <t>-1002529696</t>
  </si>
  <si>
    <t>660595772</t>
  </si>
  <si>
    <t>-2014322862</t>
  </si>
  <si>
    <t>2108633838</t>
  </si>
  <si>
    <t>725831313</t>
  </si>
  <si>
    <t>Baterie vanová nástěnná páková s příslušenstvím a pohyblivým držákem</t>
  </si>
  <si>
    <t>1589796474</t>
  </si>
  <si>
    <t>Baterie vanové nástěnné pákové s příslušenstvím a pohyblivým držákem</t>
  </si>
  <si>
    <t>https://podminky.urs.cz/item/CS_URS_2021_02/725831313</t>
  </si>
  <si>
    <t>-1791574181</t>
  </si>
  <si>
    <t>998725102</t>
  </si>
  <si>
    <t>Přesun hmot tonážní pro zařizovací předměty v objektech v přes 6 do 12 m</t>
  </si>
  <si>
    <t>1268532203</t>
  </si>
  <si>
    <t>Přesun hmot pro zařizovací předměty stanovený z hmotnosti přesunovaného materiálu vodorovná dopravní vzdálenost do 50 m v objektech výšky přes 6 do 12 m</t>
  </si>
  <si>
    <t>https://podminky.urs.cz/item/CS_URS_2021_02/998725102</t>
  </si>
  <si>
    <t>-1680059775</t>
  </si>
  <si>
    <t>-251006322</t>
  </si>
  <si>
    <t>-1061210927</t>
  </si>
  <si>
    <t>-956075019</t>
  </si>
  <si>
    <t>1434395378</t>
  </si>
  <si>
    <t>741313813</t>
  </si>
  <si>
    <t>Demontáž spínačů nástěnných normálních do 10 A šroubových se zachováním funkčnosti do 2 svorek</t>
  </si>
  <si>
    <t>797190057</t>
  </si>
  <si>
    <t>Demontáž spínačů se zachováním funkčnosti nástěnných, pro prostředí normální do 10 A šroubové připojení do 2 svorek</t>
  </si>
  <si>
    <t>https://podminky.urs.cz/item/CS_URS_2021_02/741313813</t>
  </si>
  <si>
    <t>741316823</t>
  </si>
  <si>
    <t>Demontáž zásuvek domovních normální prostředí do 16A zapuštěných šroubových se zachováním funkčnosti 2P+PE</t>
  </si>
  <si>
    <t>-1995021662</t>
  </si>
  <si>
    <t>Demontáž zásuvek se zachováním funkčnosti domovních polozapuštěných nebo zapuštěných, pro prostředí normální do 16 A, připojení šroubové 2P+PE</t>
  </si>
  <si>
    <t>https://podminky.urs.cz/item/CS_URS_2021_02/741316823</t>
  </si>
  <si>
    <t>751777385</t>
  </si>
  <si>
    <t>-70459504</t>
  </si>
  <si>
    <t>61161002</t>
  </si>
  <si>
    <t>dveře jednokřídlé voštinové povrch lakovaný plné 800x1970-2100mm včetně kování</t>
  </si>
  <si>
    <t>169469306</t>
  </si>
  <si>
    <t>dveře jednokřídlé voštinové povrch lakovaný plné 800x1970-2100mm</t>
  </si>
  <si>
    <t>https://podminky.urs.cz/item/CS_URS_2021_02/61161002</t>
  </si>
  <si>
    <t>-390176211</t>
  </si>
  <si>
    <t>741241932</t>
  </si>
  <si>
    <t>818032972</t>
  </si>
  <si>
    <t>-1817838994</t>
  </si>
  <si>
    <t>-1063886878</t>
  </si>
  <si>
    <t>998766102</t>
  </si>
  <si>
    <t>Přesun hmot tonážní pro kce truhlářské v objektech v přes 6 do 12 m</t>
  </si>
  <si>
    <t>-1372197550</t>
  </si>
  <si>
    <t>Přesun hmot pro konstrukce truhlářské stanovený z hmotnosti přesunovaného materiálu vodorovná dopravní vzdálenost do 50 m v objektech výšky přes 6 do 12 m</t>
  </si>
  <si>
    <t>https://podminky.urs.cz/item/CS_URS_2021_02/998766102</t>
  </si>
  <si>
    <t>998766181</t>
  </si>
  <si>
    <t>Příplatek k přesunu hmot tonážní 766 prováděný bez použití mechanizace</t>
  </si>
  <si>
    <t>-1523274888</t>
  </si>
  <si>
    <t>Přesun hmot pro konstrukce truhlářské stanovený z hmotnosti přesunovaného materiálu Příplatek k ceně za přesun prováděný bez použití mechanizace pro jakoukoliv výšku objektu</t>
  </si>
  <si>
    <t>https://podminky.urs.cz/item/CS_URS_2021_02/998766181</t>
  </si>
  <si>
    <t>-1302819800</t>
  </si>
  <si>
    <t>776141112</t>
  </si>
  <si>
    <t>Vyrovnání podkladu povlakových podlah stěrkou pevnosti 20 MPa tl přes 3 do 5 mm</t>
  </si>
  <si>
    <t>103333647</t>
  </si>
  <si>
    <t>Příprava podkladu vyrovnání samonivelační stěrkou podlah min.pevnosti 20 MPa, tloušťky přes 3 do 5 mm</t>
  </si>
  <si>
    <t>https://podminky.urs.cz/item/CS_URS_2021_02/776141112</t>
  </si>
  <si>
    <t>1448827230</t>
  </si>
  <si>
    <t>776221111</t>
  </si>
  <si>
    <t>Lepení pásů z PVC standardním lepidlem</t>
  </si>
  <si>
    <t>140077000</t>
  </si>
  <si>
    <t>Montáž podlahovin z PVC lepením standardním lepidlem z pásů standardních</t>
  </si>
  <si>
    <t>https://podminky.urs.cz/item/CS_URS_2021_02/776221111</t>
  </si>
  <si>
    <t>28412245</t>
  </si>
  <si>
    <t>krytina podlahová heterogenní š 1,5m tl 2mm</t>
  </si>
  <si>
    <t>-1567110673</t>
  </si>
  <si>
    <t>https://podminky.urs.cz/item/CS_URS_2021_02/28412245</t>
  </si>
  <si>
    <t>2*1,1 'Přepočtené koeficientem množství</t>
  </si>
  <si>
    <t>998776102</t>
  </si>
  <si>
    <t>Přesun hmot tonážní pro podlahy povlakové v objektech v přes 6 do 12 m</t>
  </si>
  <si>
    <t>1284827033</t>
  </si>
  <si>
    <t>Přesun hmot pro podlahy povlakové stanovený z hmotnosti přesunovaného materiálu vodorovná dopravní vzdálenost do 50 m v objektech výšky přes 6 do 12 m</t>
  </si>
  <si>
    <t>https://podminky.urs.cz/item/CS_URS_2021_02/998776102</t>
  </si>
  <si>
    <t>-1149948231</t>
  </si>
  <si>
    <t>2064364531</t>
  </si>
  <si>
    <t>-548225631</t>
  </si>
  <si>
    <t>984552493</t>
  </si>
  <si>
    <t>-416200898</t>
  </si>
  <si>
    <t>20*1,1 'Přepočtené koeficientem množství</t>
  </si>
  <si>
    <t>-922604913</t>
  </si>
  <si>
    <t>998781102</t>
  </si>
  <si>
    <t>Přesun hmot tonážní pro obklady keramické v objektech v přes 6 do 12 m</t>
  </si>
  <si>
    <t>1859030152</t>
  </si>
  <si>
    <t>Přesun hmot pro obklady keramické stanovený z hmotnosti přesunovaného materiálu vodorovná dopravní vzdálenost do 50 m v objektech výšky přes 6 do 12 m</t>
  </si>
  <si>
    <t>https://podminky.urs.cz/item/CS_URS_2021_02/998781102</t>
  </si>
  <si>
    <t>-1123963347</t>
  </si>
  <si>
    <t>-1193138761</t>
  </si>
  <si>
    <t>-2005559287</t>
  </si>
  <si>
    <t>-521505689</t>
  </si>
  <si>
    <t>-212183958</t>
  </si>
  <si>
    <t>797331815</t>
  </si>
  <si>
    <t>-380446877</t>
  </si>
  <si>
    <t>814180634</t>
  </si>
  <si>
    <t>-195134995</t>
  </si>
  <si>
    <t>-1703539728</t>
  </si>
  <si>
    <t>-733763122</t>
  </si>
  <si>
    <t>-1235370056</t>
  </si>
  <si>
    <t>-532918854</t>
  </si>
  <si>
    <t>4 - 3NP-stavební část</t>
  </si>
  <si>
    <t>DPH 21%</t>
  </si>
  <si>
    <t>611321141</t>
  </si>
  <si>
    <t>Vápenocementová omítka štuková dvouvrstvá vnitřních stropů rovných nanášená ručně</t>
  </si>
  <si>
    <t>483896600</t>
  </si>
  <si>
    <t>Omítka vápenocementová vnitřních ploch nanášená ručně dvouvrstvá, tloušťky jádrové omítky do 10 mm a tloušťky štuku do 3 mm štuková vodorovných konstrukcí stropů rovných</t>
  </si>
  <si>
    <t>https://podminky.urs.cz/item/CS_URS_2021_02/611321141</t>
  </si>
  <si>
    <t>-46261569</t>
  </si>
  <si>
    <t>231,46*0,1</t>
  </si>
  <si>
    <t>1154428797</t>
  </si>
  <si>
    <t>594,8*0,1</t>
  </si>
  <si>
    <t>-2091299247</t>
  </si>
  <si>
    <t>14,2*16,3</t>
  </si>
  <si>
    <t>856565553</t>
  </si>
  <si>
    <t>231,46</t>
  </si>
  <si>
    <t>1462394039</t>
  </si>
  <si>
    <t>-338509137</t>
  </si>
  <si>
    <t>-835844636</t>
  </si>
  <si>
    <t>912434605</t>
  </si>
  <si>
    <t>332661314</t>
  </si>
  <si>
    <t>22928162</t>
  </si>
  <si>
    <t>-195222374</t>
  </si>
  <si>
    <t>1900604031</t>
  </si>
  <si>
    <t>1349063373</t>
  </si>
  <si>
    <t>-2124503463</t>
  </si>
  <si>
    <t>-1741640165</t>
  </si>
  <si>
    <t>-163319952</t>
  </si>
  <si>
    <t>-90799403</t>
  </si>
  <si>
    <t>623009376</t>
  </si>
  <si>
    <t>-542360653</t>
  </si>
  <si>
    <t>-1241589874</t>
  </si>
  <si>
    <t>1750444653</t>
  </si>
  <si>
    <t>-1528889734</t>
  </si>
  <si>
    <t>-1213715840</t>
  </si>
  <si>
    <t>-1026783694</t>
  </si>
  <si>
    <t>1115626954</t>
  </si>
  <si>
    <t>766812820</t>
  </si>
  <si>
    <t>Demontáž kuchyňských linek dřevěných nebo kovových dl do 1,5 m</t>
  </si>
  <si>
    <t>-164813875</t>
  </si>
  <si>
    <t>Demontáž kuchyňských linek dřevěných nebo kovových včetně skříněk uchycených na stěně, délky do 1500 mm</t>
  </si>
  <si>
    <t>https://podminky.urs.cz/item/CS_URS_2021_02/766812820</t>
  </si>
  <si>
    <t>2147271103</t>
  </si>
  <si>
    <t>-2024682658</t>
  </si>
  <si>
    <t>1260438238</t>
  </si>
  <si>
    <t>826,26*0,05</t>
  </si>
  <si>
    <t>1271980441</t>
  </si>
  <si>
    <t>-1077659693</t>
  </si>
  <si>
    <t>6112743</t>
  </si>
  <si>
    <t>1065215925</t>
  </si>
  <si>
    <t>((4,2+4,2+5,8+5,8)+(14,6*4)+(6,7*5)+(9,2*4))*4</t>
  </si>
  <si>
    <t>-1488974811</t>
  </si>
  <si>
    <t>498373782</t>
  </si>
  <si>
    <t>-134659064</t>
  </si>
  <si>
    <t>-1242204425</t>
  </si>
  <si>
    <t>2029740559</t>
  </si>
  <si>
    <t>2 - Elektro</t>
  </si>
  <si>
    <t>1 - 1PP-položky</t>
  </si>
  <si>
    <t>D1 - Elektromateriál</t>
  </si>
  <si>
    <t>D2 - Silnoproud</t>
  </si>
  <si>
    <t>D4 - Rozvaděče</t>
  </si>
  <si>
    <t>D5 - Elektromontáže</t>
  </si>
  <si>
    <t>D6 - Práce v HZS</t>
  </si>
  <si>
    <t>D7 - Výchozí revize</t>
  </si>
  <si>
    <t>D1</t>
  </si>
  <si>
    <t>Elektromateriál - Elektromateriál</t>
  </si>
  <si>
    <t>D2</t>
  </si>
  <si>
    <t>Silnoproud - Silnoproud</t>
  </si>
  <si>
    <t>Pol1</t>
  </si>
  <si>
    <t>Lišta instalační LHD 40*20 HD</t>
  </si>
  <si>
    <t>Pol2</t>
  </si>
  <si>
    <t xml:space="preserve">CXKH-R-J  5*6</t>
  </si>
  <si>
    <t>CXKH-R-J 5*6</t>
  </si>
  <si>
    <t>Pol3</t>
  </si>
  <si>
    <t xml:space="preserve">CXKH-R-J  3* 2.5</t>
  </si>
  <si>
    <t>CXKH-R-J 3* 2.5</t>
  </si>
  <si>
    <t>Pol4</t>
  </si>
  <si>
    <t>Vodič HO7V-U 6 Zz</t>
  </si>
  <si>
    <t>Pol5</t>
  </si>
  <si>
    <t>Krabice přístrojová KP 64/LD HF_HA</t>
  </si>
  <si>
    <t>Pol6</t>
  </si>
  <si>
    <t>Vypínač servisní 20A</t>
  </si>
  <si>
    <t>Pol7</t>
  </si>
  <si>
    <t>Zásuvka vestavná 1*230V/16A</t>
  </si>
  <si>
    <t>D4</t>
  </si>
  <si>
    <t>Rozvaděče - Rozvaděče</t>
  </si>
  <si>
    <t>Pol10</t>
  </si>
  <si>
    <t>Rozvodnice nástěnná, 1x12 modulů</t>
  </si>
  <si>
    <t>Pol11</t>
  </si>
  <si>
    <t>Vypínač 3P/40A</t>
  </si>
  <si>
    <t>Pol12</t>
  </si>
  <si>
    <t>Jistič s proudovým chráničem B16-003/AC</t>
  </si>
  <si>
    <t>Pol13</t>
  </si>
  <si>
    <t>Jistič C16/1</t>
  </si>
  <si>
    <t>Pol14</t>
  </si>
  <si>
    <t>Svorka WK2,5</t>
  </si>
  <si>
    <t>Pol15</t>
  </si>
  <si>
    <t>Svorka WK2,5PE</t>
  </si>
  <si>
    <t>D5</t>
  </si>
  <si>
    <t>Elektromontáže - Elektromontáže</t>
  </si>
  <si>
    <t>210 010102</t>
  </si>
  <si>
    <t>Lišta elektroinst. z PH, pevná vč. spojek, ohybů, rohůL40</t>
  </si>
  <si>
    <t>210 810053</t>
  </si>
  <si>
    <t>CYKY-CYKYm 750V do 4*10 pevně uložený</t>
  </si>
  <si>
    <t>210 810046</t>
  </si>
  <si>
    <t>CYKY-CYKYm 750V do 3*2.5 pevně uložený</t>
  </si>
  <si>
    <t>210 800547</t>
  </si>
  <si>
    <t>CY 6 pevně uložený</t>
  </si>
  <si>
    <t>210 010301</t>
  </si>
  <si>
    <t>Krabice přístrojová bez zapojení</t>
  </si>
  <si>
    <t>210 110006</t>
  </si>
  <si>
    <t>Spínač trojpólový 16, 25 A - řazení 3</t>
  </si>
  <si>
    <t>210 111021</t>
  </si>
  <si>
    <t>Domovní zásuvka polozapuštěná 16A 230V</t>
  </si>
  <si>
    <t>210 190001</t>
  </si>
  <si>
    <t>Montáž oceloplechových rozvodnic do váhy 20 kg</t>
  </si>
  <si>
    <t>E-2000-1</t>
  </si>
  <si>
    <t>Jistič jednopólový a trojpólový IJV, IJM</t>
  </si>
  <si>
    <t>P-0250-2</t>
  </si>
  <si>
    <t>Svorky a svorkovnice zapojené</t>
  </si>
  <si>
    <t>D6</t>
  </si>
  <si>
    <t>Práce v HZS - Práce v HZS</t>
  </si>
  <si>
    <t>Pol16</t>
  </si>
  <si>
    <t>Napojení na svájící instalaci</t>
  </si>
  <si>
    <t>hod</t>
  </si>
  <si>
    <t>D7</t>
  </si>
  <si>
    <t>Výchozí revize - Výchozí revize</t>
  </si>
  <si>
    <t>Pol17</t>
  </si>
  <si>
    <t>Výchozí revize</t>
  </si>
  <si>
    <t>Pol18</t>
  </si>
  <si>
    <t>Typové zkoušky rozvaděče</t>
  </si>
  <si>
    <t>090001000.R</t>
  </si>
  <si>
    <t>Ztížené výrobní podmínky</t>
  </si>
  <si>
    <t>%</t>
  </si>
  <si>
    <t>-363095283</t>
  </si>
  <si>
    <t>Ostatní náklady</t>
  </si>
  <si>
    <t>090001000.R1</t>
  </si>
  <si>
    <t>Přidružené pracovní výkony</t>
  </si>
  <si>
    <t>-243788660</t>
  </si>
  <si>
    <t>090001000.R2</t>
  </si>
  <si>
    <t>Drobný materiál</t>
  </si>
  <si>
    <t>213200884</t>
  </si>
  <si>
    <t>090001000.R3</t>
  </si>
  <si>
    <t>Provoz investora</t>
  </si>
  <si>
    <t>1939471546</t>
  </si>
  <si>
    <t>090001000.R4</t>
  </si>
  <si>
    <t>Kompletační činnost</t>
  </si>
  <si>
    <t>-465278921</t>
  </si>
  <si>
    <t>090001000.R5</t>
  </si>
  <si>
    <t>Rezerva rozpočtu</t>
  </si>
  <si>
    <t>-1212682781</t>
  </si>
  <si>
    <t>2 - 1NP-položky</t>
  </si>
  <si>
    <t>Pol19</t>
  </si>
  <si>
    <t>Lišta instalační EKE 140*60 HD</t>
  </si>
  <si>
    <t>Pol20</t>
  </si>
  <si>
    <t>Parapetní kanál PK 110X70 D_HD</t>
  </si>
  <si>
    <t>Pol21</t>
  </si>
  <si>
    <t xml:space="preserve">CXKH-R-J  5*10</t>
  </si>
  <si>
    <t>CXKH-R-J 5*10</t>
  </si>
  <si>
    <t>Pol22</t>
  </si>
  <si>
    <t xml:space="preserve">CXKH-R-J  3* 1.5</t>
  </si>
  <si>
    <t>CXKH-R-J 3* 1.5</t>
  </si>
  <si>
    <t>Pol23</t>
  </si>
  <si>
    <t>Krabice do par. žlabu KP PK</t>
  </si>
  <si>
    <t>Pol24</t>
  </si>
  <si>
    <t>Krabice univerzální KU 64/LD HF_HA</t>
  </si>
  <si>
    <t>Pol25</t>
  </si>
  <si>
    <t>WAGO 222-415 krab.svorka třívodič.2,5</t>
  </si>
  <si>
    <t>Pol26</t>
  </si>
  <si>
    <t>Vypínač osvětlení Č.1</t>
  </si>
  <si>
    <t>Pol27</t>
  </si>
  <si>
    <t>Zásuvka vestavná 1*230V/16A SPD T3, zvuková sig.</t>
  </si>
  <si>
    <t>B</t>
  </si>
  <si>
    <t>LED svítidlo přisazené, ESO2000RSKO, 20W, 2200Lm</t>
  </si>
  <si>
    <t>LED</t>
  </si>
  <si>
    <t>LED svítidlo výklopné GANYS 15W, bílá 4100K, 1200Lm</t>
  </si>
  <si>
    <t>NP1</t>
  </si>
  <si>
    <t>LED svítidlo nouzové s piktogramem 3W, 1h</t>
  </si>
  <si>
    <t>Pol1.1</t>
  </si>
  <si>
    <t>Lišta instalační LHD 60*40 HD</t>
  </si>
  <si>
    <t>1694690766</t>
  </si>
  <si>
    <t>VCEOY 75-5,6</t>
  </si>
  <si>
    <t>2082044379</t>
  </si>
  <si>
    <t>Pol3.1</t>
  </si>
  <si>
    <t>-1896039010</t>
  </si>
  <si>
    <t>Pol4.1</t>
  </si>
  <si>
    <t>5011-A3303 zásuvka TV+SAT komplet</t>
  </si>
  <si>
    <t>1131391567</t>
  </si>
  <si>
    <t>Rozvaděč WST 500x400x155mm</t>
  </si>
  <si>
    <t>-1926163837</t>
  </si>
  <si>
    <t>Domovní zesilovač IKUSI NBS 804-C48</t>
  </si>
  <si>
    <t>-261057235</t>
  </si>
  <si>
    <t>Pol7.1</t>
  </si>
  <si>
    <t>Rozbočovač SAT FVS8 8x</t>
  </si>
  <si>
    <t>-1944644838</t>
  </si>
  <si>
    <t>Pol39</t>
  </si>
  <si>
    <t>Oceloplechová nástěnná rozvodnice 5x24</t>
  </si>
  <si>
    <t>Pol40</t>
  </si>
  <si>
    <t>Svodič přepětí B+C TNS 275/25kA</t>
  </si>
  <si>
    <t>Pol41</t>
  </si>
  <si>
    <t>Jistič s proudovým chráničem B10-003/AC</t>
  </si>
  <si>
    <t>210 010106</t>
  </si>
  <si>
    <t>Lišta elektroinst. z PH, pevná vč. spojek, ohybů, rohů L80</t>
  </si>
  <si>
    <t>210 020352</t>
  </si>
  <si>
    <t xml:space="preserve">Kabel.žlab ze sklolaminátu  100 x 100 mm vč. víka</t>
  </si>
  <si>
    <t>Kabel.žlab ze sklolaminátu 100 x 100 mm vč. víka</t>
  </si>
  <si>
    <t>210 810045</t>
  </si>
  <si>
    <t>CYKY-CYKYm 750V do 3*1.5 pevně uložený</t>
  </si>
  <si>
    <t>88</t>
  </si>
  <si>
    <t>90</t>
  </si>
  <si>
    <t>210 010321</t>
  </si>
  <si>
    <t>Krabice odbočná s víčkem, svorkovnicí vč. Zapojení</t>
  </si>
  <si>
    <t>92</t>
  </si>
  <si>
    <t>210 110001</t>
  </si>
  <si>
    <t>Spínač - řazení 1/2</t>
  </si>
  <si>
    <t>94</t>
  </si>
  <si>
    <t>96</t>
  </si>
  <si>
    <t>210 201020</t>
  </si>
  <si>
    <t>Svítidla zářivková montáž</t>
  </si>
  <si>
    <t>98</t>
  </si>
  <si>
    <t>210200043</t>
  </si>
  <si>
    <t>Svítidla žárovková nouzové</t>
  </si>
  <si>
    <t>100</t>
  </si>
  <si>
    <t>Pol8</t>
  </si>
  <si>
    <t>Kabel UTP CAT.6a</t>
  </si>
  <si>
    <t>-1255421791</t>
  </si>
  <si>
    <t>Pol9</t>
  </si>
  <si>
    <t>Zásuvka datová 2*RJ45</t>
  </si>
  <si>
    <t>-508701782</t>
  </si>
  <si>
    <t>-524599240</t>
  </si>
  <si>
    <t>Pol11.1</t>
  </si>
  <si>
    <t>Montáž účastnické zásuvky TV, DATA</t>
  </si>
  <si>
    <t>-182634017</t>
  </si>
  <si>
    <t>Pol12.1</t>
  </si>
  <si>
    <t>Montáž a zapojení STA skříně</t>
  </si>
  <si>
    <t>-1666094158</t>
  </si>
  <si>
    <t>Závěrečné měření rozvodů TV, DATA</t>
  </si>
  <si>
    <t>387821451</t>
  </si>
  <si>
    <t>210 190003</t>
  </si>
  <si>
    <t>Montáž oceloplechových rozvodnic 100 kg</t>
  </si>
  <si>
    <t>118</t>
  </si>
  <si>
    <t>I-6703-1</t>
  </si>
  <si>
    <t>Svodiče přepětí</t>
  </si>
  <si>
    <t>120</t>
  </si>
  <si>
    <t>122</t>
  </si>
  <si>
    <t>124</t>
  </si>
  <si>
    <t>126</t>
  </si>
  <si>
    <t>128</t>
  </si>
  <si>
    <t>130</t>
  </si>
  <si>
    <t>090001000.R.1</t>
  </si>
  <si>
    <t>kpl.</t>
  </si>
  <si>
    <t>-1285744298</t>
  </si>
  <si>
    <t>090001000.R1.1</t>
  </si>
  <si>
    <t>1212865498</t>
  </si>
  <si>
    <t>090001000.R2.1</t>
  </si>
  <si>
    <t>-2065454943</t>
  </si>
  <si>
    <t>090001000.R3.1</t>
  </si>
  <si>
    <t>-809249302</t>
  </si>
  <si>
    <t>090001000.R4.1</t>
  </si>
  <si>
    <t>Ostatní náklady, PD skut. provedení</t>
  </si>
  <si>
    <t>-1847798311</t>
  </si>
  <si>
    <t>3 - 2NP-položky</t>
  </si>
  <si>
    <t>-1443637347</t>
  </si>
  <si>
    <t>-1609111880</t>
  </si>
  <si>
    <t>-15352590</t>
  </si>
  <si>
    <t>-1794355175</t>
  </si>
  <si>
    <t>17066273</t>
  </si>
  <si>
    <t>401233660</t>
  </si>
  <si>
    <t>1676251965</t>
  </si>
  <si>
    <t>-328400998</t>
  </si>
  <si>
    <t>954771058</t>
  </si>
  <si>
    <t>2029154749</t>
  </si>
  <si>
    <t>441897254</t>
  </si>
  <si>
    <t>-407788251</t>
  </si>
  <si>
    <t>114</t>
  </si>
  <si>
    <t>116</t>
  </si>
  <si>
    <t>557217121</t>
  </si>
  <si>
    <t>-1140121441</t>
  </si>
  <si>
    <t>-1257903028</t>
  </si>
  <si>
    <t>872061866</t>
  </si>
  <si>
    <t>-471042534</t>
  </si>
  <si>
    <t>4 - 3NP-položky</t>
  </si>
  <si>
    <t>A</t>
  </si>
  <si>
    <t>LED svítidlo přisazené, ESO4000RSKO, 38W, 4400Lm</t>
  </si>
  <si>
    <t>Pol42</t>
  </si>
  <si>
    <t>Rozvodnice nástěnná, 3x 12 modulů</t>
  </si>
  <si>
    <t>210 190002</t>
  </si>
  <si>
    <t>Montáž oceloplechových rozvodnic 50 kg</t>
  </si>
  <si>
    <t>102</t>
  </si>
  <si>
    <t>104</t>
  </si>
  <si>
    <t>106</t>
  </si>
  <si>
    <t>108</t>
  </si>
  <si>
    <t>110</t>
  </si>
  <si>
    <t>112</t>
  </si>
  <si>
    <t>Pol43</t>
  </si>
  <si>
    <t>Proměření datových kabelů</t>
  </si>
  <si>
    <t>-335915599</t>
  </si>
  <si>
    <t>-888926613</t>
  </si>
  <si>
    <t>-1574498607</t>
  </si>
  <si>
    <t>909413711</t>
  </si>
  <si>
    <t>1141766810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</si>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</sst>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6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6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6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6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6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7" xfId="0" applyFont="1" applyBorder="1" applyAlignment="1">
      <alignment vertical="center"/>
    </xf>
    <xf numFmtId="49" fontId="42" fillId="0" borderId="27" xfId="0" applyNumberFormat="1" applyFont="1" applyBorder="1" applyAlignment="1">
      <alignment horizontal="left" vertical="center" wrapText="1"/>
    </xf>
    <xf numFmtId="49" fontId="42" fillId="0" borderId="27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27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2" fillId="0" borderId="27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top"/>
    </xf>
    <xf numFmtId="0" fontId="42" fillId="0" borderId="27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27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27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27" xfId="0" applyFont="1" applyBorder="1" applyAlignment="1">
      <alignment vertical="top"/>
    </xf>
    <xf numFmtId="49" fontId="42" fillId="0" borderId="27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6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611341131" TargetMode="External" /><Relationship Id="rId2" Type="http://schemas.openxmlformats.org/officeDocument/2006/relationships/hyperlink" Target="https://podminky.urs.cz/item/CS_URS_2021_02/612321141" TargetMode="External" /><Relationship Id="rId3" Type="http://schemas.openxmlformats.org/officeDocument/2006/relationships/hyperlink" Target="https://podminky.urs.cz/item/CS_URS_2021_02/612341131" TargetMode="External" /><Relationship Id="rId4" Type="http://schemas.openxmlformats.org/officeDocument/2006/relationships/hyperlink" Target="https://podminky.urs.cz/item/CS_URS_2021_02/619991001" TargetMode="External" /><Relationship Id="rId5" Type="http://schemas.openxmlformats.org/officeDocument/2006/relationships/hyperlink" Target="https://podminky.urs.cz/item/CS_URS_2021_02/642942611" TargetMode="External" /><Relationship Id="rId6" Type="http://schemas.openxmlformats.org/officeDocument/2006/relationships/hyperlink" Target="https://podminky.urs.cz/item/CS_URS_2021_02/55331494" TargetMode="External" /><Relationship Id="rId7" Type="http://schemas.openxmlformats.org/officeDocument/2006/relationships/hyperlink" Target="https://podminky.urs.cz/item/CS_URS_2021_02/949101111" TargetMode="External" /><Relationship Id="rId8" Type="http://schemas.openxmlformats.org/officeDocument/2006/relationships/hyperlink" Target="https://podminky.urs.cz/item/CS_URS_2021_02/952902021" TargetMode="External" /><Relationship Id="rId9" Type="http://schemas.openxmlformats.org/officeDocument/2006/relationships/hyperlink" Target="https://podminky.urs.cz/item/CS_URS_2021_02/968072456" TargetMode="External" /><Relationship Id="rId10" Type="http://schemas.openxmlformats.org/officeDocument/2006/relationships/hyperlink" Target="https://podminky.urs.cz/item/CS_URS_2021_02/971033641" TargetMode="External" /><Relationship Id="rId11" Type="http://schemas.openxmlformats.org/officeDocument/2006/relationships/hyperlink" Target="https://podminky.urs.cz/item/CS_URS_2021_02/978059541" TargetMode="External" /><Relationship Id="rId12" Type="http://schemas.openxmlformats.org/officeDocument/2006/relationships/hyperlink" Target="https://podminky.urs.cz/item/CS_URS_2021_02/997002611" TargetMode="External" /><Relationship Id="rId13" Type="http://schemas.openxmlformats.org/officeDocument/2006/relationships/hyperlink" Target="https://podminky.urs.cz/item/CS_URS_2021_02/997013211" TargetMode="External" /><Relationship Id="rId14" Type="http://schemas.openxmlformats.org/officeDocument/2006/relationships/hyperlink" Target="https://podminky.urs.cz/item/CS_URS_2021_02/997013219" TargetMode="External" /><Relationship Id="rId15" Type="http://schemas.openxmlformats.org/officeDocument/2006/relationships/hyperlink" Target="https://podminky.urs.cz/item/CS_URS_2021_02/997013501" TargetMode="External" /><Relationship Id="rId16" Type="http://schemas.openxmlformats.org/officeDocument/2006/relationships/hyperlink" Target="https://podminky.urs.cz/item/CS_URS_2021_02/997013509" TargetMode="External" /><Relationship Id="rId17" Type="http://schemas.openxmlformats.org/officeDocument/2006/relationships/hyperlink" Target="https://podminky.urs.cz/item/CS_URS_2021_02/997013631" TargetMode="External" /><Relationship Id="rId18" Type="http://schemas.openxmlformats.org/officeDocument/2006/relationships/hyperlink" Target="https://podminky.urs.cz/item/CS_URS_2021_02/998018001" TargetMode="External" /><Relationship Id="rId19" Type="http://schemas.openxmlformats.org/officeDocument/2006/relationships/hyperlink" Target="https://podminky.urs.cz/item/CS_URS_2021_02/721220801" TargetMode="External" /><Relationship Id="rId20" Type="http://schemas.openxmlformats.org/officeDocument/2006/relationships/hyperlink" Target="https://podminky.urs.cz/item/CS_URS_2021_02/725110811" TargetMode="External" /><Relationship Id="rId21" Type="http://schemas.openxmlformats.org/officeDocument/2006/relationships/hyperlink" Target="https://podminky.urs.cz/item/CS_URS_2021_02/725112002" TargetMode="External" /><Relationship Id="rId22" Type="http://schemas.openxmlformats.org/officeDocument/2006/relationships/hyperlink" Target="https://podminky.urs.cz/item/CS_URS_2021_02/725210821" TargetMode="External" /><Relationship Id="rId23" Type="http://schemas.openxmlformats.org/officeDocument/2006/relationships/hyperlink" Target="https://podminky.urs.cz/item/CS_URS_2021_02/725211603" TargetMode="External" /><Relationship Id="rId24" Type="http://schemas.openxmlformats.org/officeDocument/2006/relationships/hyperlink" Target="https://podminky.urs.cz/item/CS_URS_2021_02/725331111" TargetMode="External" /><Relationship Id="rId25" Type="http://schemas.openxmlformats.org/officeDocument/2006/relationships/hyperlink" Target="https://podminky.urs.cz/item/CS_URS_2021_02/725820802" TargetMode="External" /><Relationship Id="rId26" Type="http://schemas.openxmlformats.org/officeDocument/2006/relationships/hyperlink" Target="https://podminky.urs.cz/item/CS_URS_2021_02/725822631" TargetMode="External" /><Relationship Id="rId27" Type="http://schemas.openxmlformats.org/officeDocument/2006/relationships/hyperlink" Target="https://podminky.urs.cz/item/CS_URS_2021_02/725861102" TargetMode="External" /><Relationship Id="rId28" Type="http://schemas.openxmlformats.org/officeDocument/2006/relationships/hyperlink" Target="https://podminky.urs.cz/item/CS_URS_2021_02/998725101" TargetMode="External" /><Relationship Id="rId29" Type="http://schemas.openxmlformats.org/officeDocument/2006/relationships/hyperlink" Target="https://podminky.urs.cz/item/CS_URS_2021_02/998725181" TargetMode="External" /><Relationship Id="rId30" Type="http://schemas.openxmlformats.org/officeDocument/2006/relationships/hyperlink" Target="https://podminky.urs.cz/item/CS_URS_2021_02/741310201" TargetMode="External" /><Relationship Id="rId31" Type="http://schemas.openxmlformats.org/officeDocument/2006/relationships/hyperlink" Target="https://podminky.urs.cz/item/CS_URS_2021_02/741313032" TargetMode="External" /><Relationship Id="rId32" Type="http://schemas.openxmlformats.org/officeDocument/2006/relationships/hyperlink" Target="https://podminky.urs.cz/item/CS_URS_2021_02/34555243" TargetMode="External" /><Relationship Id="rId33" Type="http://schemas.openxmlformats.org/officeDocument/2006/relationships/hyperlink" Target="https://podminky.urs.cz/item/CS_URS_2021_02/763135101" TargetMode="External" /><Relationship Id="rId34" Type="http://schemas.openxmlformats.org/officeDocument/2006/relationships/hyperlink" Target="https://podminky.urs.cz/item/CS_URS_2021_02/59030570" TargetMode="External" /><Relationship Id="rId35" Type="http://schemas.openxmlformats.org/officeDocument/2006/relationships/hyperlink" Target="https://podminky.urs.cz/item/CS_URS_2021_02/998763301" TargetMode="External" /><Relationship Id="rId36" Type="http://schemas.openxmlformats.org/officeDocument/2006/relationships/hyperlink" Target="https://podminky.urs.cz/item/CS_URS_2021_02/998763381" TargetMode="External" /><Relationship Id="rId37" Type="http://schemas.openxmlformats.org/officeDocument/2006/relationships/hyperlink" Target="https://podminky.urs.cz/item/CS_URS_2021_02/766660002" TargetMode="External" /><Relationship Id="rId38" Type="http://schemas.openxmlformats.org/officeDocument/2006/relationships/hyperlink" Target="https://podminky.urs.cz/item/CS_URS_2021_02/766691932" TargetMode="External" /><Relationship Id="rId39" Type="http://schemas.openxmlformats.org/officeDocument/2006/relationships/hyperlink" Target="https://podminky.urs.cz/item/CS_URS_2021_02/781121011" TargetMode="External" /><Relationship Id="rId40" Type="http://schemas.openxmlformats.org/officeDocument/2006/relationships/hyperlink" Target="https://podminky.urs.cz/item/CS_URS_2021_02/781131112" TargetMode="External" /><Relationship Id="rId41" Type="http://schemas.openxmlformats.org/officeDocument/2006/relationships/hyperlink" Target="https://podminky.urs.cz/item/CS_URS_2021_02/781473112" TargetMode="External" /><Relationship Id="rId42" Type="http://schemas.openxmlformats.org/officeDocument/2006/relationships/hyperlink" Target="https://podminky.urs.cz/item/CS_URS_2021_02/59761026" TargetMode="External" /><Relationship Id="rId43" Type="http://schemas.openxmlformats.org/officeDocument/2006/relationships/hyperlink" Target="https://podminky.urs.cz/item/CS_URS_2021_02/998781101" TargetMode="External" /><Relationship Id="rId44" Type="http://schemas.openxmlformats.org/officeDocument/2006/relationships/hyperlink" Target="https://podminky.urs.cz/item/CS_URS_2021_02/998781181" TargetMode="External" /><Relationship Id="rId45" Type="http://schemas.openxmlformats.org/officeDocument/2006/relationships/hyperlink" Target="https://podminky.urs.cz/item/CS_URS_2021_02/784121003" TargetMode="External" /><Relationship Id="rId46" Type="http://schemas.openxmlformats.org/officeDocument/2006/relationships/hyperlink" Target="https://podminky.urs.cz/item/CS_URS_2021_02/784161203" TargetMode="External" /><Relationship Id="rId47" Type="http://schemas.openxmlformats.org/officeDocument/2006/relationships/hyperlink" Target="https://podminky.urs.cz/item/CS_URS_2021_02/784161223" TargetMode="External" /><Relationship Id="rId48" Type="http://schemas.openxmlformats.org/officeDocument/2006/relationships/hyperlink" Target="https://podminky.urs.cz/item/CS_URS_2021_02/784161233" TargetMode="External" /><Relationship Id="rId49" Type="http://schemas.openxmlformats.org/officeDocument/2006/relationships/hyperlink" Target="https://podminky.urs.cz/item/CS_URS_2021_02/784181103" TargetMode="External" /><Relationship Id="rId50" Type="http://schemas.openxmlformats.org/officeDocument/2006/relationships/hyperlink" Target="https://podminky.urs.cz/item/CS_URS_2021_02/784221103" TargetMode="External" /><Relationship Id="rId51" Type="http://schemas.openxmlformats.org/officeDocument/2006/relationships/hyperlink" Target="https://podminky.urs.cz/item/CS_URS_2021_02/030001000" TargetMode="External" /><Relationship Id="rId52" Type="http://schemas.openxmlformats.org/officeDocument/2006/relationships/hyperlink" Target="https://podminky.urs.cz/item/CS_URS_2021_02/065002000" TargetMode="External" /><Relationship Id="rId5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317168011" TargetMode="External" /><Relationship Id="rId2" Type="http://schemas.openxmlformats.org/officeDocument/2006/relationships/hyperlink" Target="https://podminky.urs.cz/item/CS_URS_2021_02/317168013" TargetMode="External" /><Relationship Id="rId3" Type="http://schemas.openxmlformats.org/officeDocument/2006/relationships/hyperlink" Target="https://podminky.urs.cz/item/CS_URS_2021_02/611341131" TargetMode="External" /><Relationship Id="rId4" Type="http://schemas.openxmlformats.org/officeDocument/2006/relationships/hyperlink" Target="https://podminky.urs.cz/item/CS_URS_2021_02/612321141" TargetMode="External" /><Relationship Id="rId5" Type="http://schemas.openxmlformats.org/officeDocument/2006/relationships/hyperlink" Target="https://podminky.urs.cz/item/CS_URS_2021_02/612341131" TargetMode="External" /><Relationship Id="rId6" Type="http://schemas.openxmlformats.org/officeDocument/2006/relationships/hyperlink" Target="https://podminky.urs.cz/item/CS_URS_2021_02/619991001" TargetMode="External" /><Relationship Id="rId7" Type="http://schemas.openxmlformats.org/officeDocument/2006/relationships/hyperlink" Target="https://podminky.urs.cz/item/CS_URS_2021_02/642942111" TargetMode="External" /><Relationship Id="rId8" Type="http://schemas.openxmlformats.org/officeDocument/2006/relationships/hyperlink" Target="https://podminky.urs.cz/item/CS_URS_2021_02/55331494" TargetMode="External" /><Relationship Id="rId9" Type="http://schemas.openxmlformats.org/officeDocument/2006/relationships/hyperlink" Target="https://podminky.urs.cz/item/CS_URS_2021_02/55331491" TargetMode="External" /><Relationship Id="rId10" Type="http://schemas.openxmlformats.org/officeDocument/2006/relationships/hyperlink" Target="https://podminky.urs.cz/item/CS_URS_2021_02/949101111" TargetMode="External" /><Relationship Id="rId11" Type="http://schemas.openxmlformats.org/officeDocument/2006/relationships/hyperlink" Target="https://podminky.urs.cz/item/CS_URS_2021_02/952902021" TargetMode="External" /><Relationship Id="rId12" Type="http://schemas.openxmlformats.org/officeDocument/2006/relationships/hyperlink" Target="https://podminky.urs.cz/item/CS_URS_2021_02/962031133" TargetMode="External" /><Relationship Id="rId13" Type="http://schemas.openxmlformats.org/officeDocument/2006/relationships/hyperlink" Target="https://podminky.urs.cz/item/CS_URS_2021_02/965043421" TargetMode="External" /><Relationship Id="rId14" Type="http://schemas.openxmlformats.org/officeDocument/2006/relationships/hyperlink" Target="https://podminky.urs.cz/item/CS_URS_2021_02/968072456" TargetMode="External" /><Relationship Id="rId15" Type="http://schemas.openxmlformats.org/officeDocument/2006/relationships/hyperlink" Target="https://podminky.urs.cz/item/CS_URS_2021_02/971033641" TargetMode="External" /><Relationship Id="rId16" Type="http://schemas.openxmlformats.org/officeDocument/2006/relationships/hyperlink" Target="https://podminky.urs.cz/item/CS_URS_2021_02/978059541" TargetMode="External" /><Relationship Id="rId17" Type="http://schemas.openxmlformats.org/officeDocument/2006/relationships/hyperlink" Target="https://podminky.urs.cz/item/CS_URS_2021_02/997002611" TargetMode="External" /><Relationship Id="rId18" Type="http://schemas.openxmlformats.org/officeDocument/2006/relationships/hyperlink" Target="https://podminky.urs.cz/item/CS_URS_2021_02/997013211" TargetMode="External" /><Relationship Id="rId19" Type="http://schemas.openxmlformats.org/officeDocument/2006/relationships/hyperlink" Target="https://podminky.urs.cz/item/CS_URS_2021_02/997013219" TargetMode="External" /><Relationship Id="rId20" Type="http://schemas.openxmlformats.org/officeDocument/2006/relationships/hyperlink" Target="https://podminky.urs.cz/item/CS_URS_2021_02/997013501" TargetMode="External" /><Relationship Id="rId21" Type="http://schemas.openxmlformats.org/officeDocument/2006/relationships/hyperlink" Target="https://podminky.urs.cz/item/CS_URS_2021_02/997013509" TargetMode="External" /><Relationship Id="rId22" Type="http://schemas.openxmlformats.org/officeDocument/2006/relationships/hyperlink" Target="https://podminky.urs.cz/item/CS_URS_2021_02/997013631" TargetMode="External" /><Relationship Id="rId23" Type="http://schemas.openxmlformats.org/officeDocument/2006/relationships/hyperlink" Target="https://podminky.urs.cz/item/CS_URS_2021_02/998018001" TargetMode="External" /><Relationship Id="rId24" Type="http://schemas.openxmlformats.org/officeDocument/2006/relationships/hyperlink" Target="https://podminky.urs.cz/item/CS_URS_2021_02/721220801" TargetMode="External" /><Relationship Id="rId25" Type="http://schemas.openxmlformats.org/officeDocument/2006/relationships/hyperlink" Target="https://podminky.urs.cz/item/CS_URS_2021_02/725110811" TargetMode="External" /><Relationship Id="rId26" Type="http://schemas.openxmlformats.org/officeDocument/2006/relationships/hyperlink" Target="https://podminky.urs.cz/item/CS_URS_2021_02/725112002" TargetMode="External" /><Relationship Id="rId27" Type="http://schemas.openxmlformats.org/officeDocument/2006/relationships/hyperlink" Target="https://podminky.urs.cz/item/CS_URS_2021_02/725121502" TargetMode="External" /><Relationship Id="rId28" Type="http://schemas.openxmlformats.org/officeDocument/2006/relationships/hyperlink" Target="https://podminky.urs.cz/item/CS_URS_2021_02/725122817" TargetMode="External" /><Relationship Id="rId29" Type="http://schemas.openxmlformats.org/officeDocument/2006/relationships/hyperlink" Target="https://podminky.urs.cz/item/CS_URS_2021_02/725210821" TargetMode="External" /><Relationship Id="rId30" Type="http://schemas.openxmlformats.org/officeDocument/2006/relationships/hyperlink" Target="https://podminky.urs.cz/item/CS_URS_2021_02/725211603" TargetMode="External" /><Relationship Id="rId31" Type="http://schemas.openxmlformats.org/officeDocument/2006/relationships/hyperlink" Target="https://podminky.urs.cz/item/CS_URS_2021_02/725243902" TargetMode="External" /><Relationship Id="rId32" Type="http://schemas.openxmlformats.org/officeDocument/2006/relationships/hyperlink" Target="https://podminky.urs.cz/item/CS_URS_2021_02/55484430" TargetMode="External" /><Relationship Id="rId33" Type="http://schemas.openxmlformats.org/officeDocument/2006/relationships/hyperlink" Target="https://podminky.urs.cz/item/CS_URS_2021_02/725820802" TargetMode="External" /><Relationship Id="rId34" Type="http://schemas.openxmlformats.org/officeDocument/2006/relationships/hyperlink" Target="https://podminky.urs.cz/item/CS_URS_2021_02/725822631" TargetMode="External" /><Relationship Id="rId35" Type="http://schemas.openxmlformats.org/officeDocument/2006/relationships/hyperlink" Target="https://podminky.urs.cz/item/CS_URS_2021_02/725861102" TargetMode="External" /><Relationship Id="rId36" Type="http://schemas.openxmlformats.org/officeDocument/2006/relationships/hyperlink" Target="https://podminky.urs.cz/item/CS_URS_2021_02/998725101" TargetMode="External" /><Relationship Id="rId37" Type="http://schemas.openxmlformats.org/officeDocument/2006/relationships/hyperlink" Target="https://podminky.urs.cz/item/CS_URS_2021_02/998725181" TargetMode="External" /><Relationship Id="rId38" Type="http://schemas.openxmlformats.org/officeDocument/2006/relationships/hyperlink" Target="https://podminky.urs.cz/item/CS_URS_2021_02/741310201" TargetMode="External" /><Relationship Id="rId39" Type="http://schemas.openxmlformats.org/officeDocument/2006/relationships/hyperlink" Target="https://podminky.urs.cz/item/CS_URS_2021_02/741313032" TargetMode="External" /><Relationship Id="rId40" Type="http://schemas.openxmlformats.org/officeDocument/2006/relationships/hyperlink" Target="https://podminky.urs.cz/item/CS_URS_2021_02/34555243" TargetMode="External" /><Relationship Id="rId41" Type="http://schemas.openxmlformats.org/officeDocument/2006/relationships/hyperlink" Target="https://podminky.urs.cz/item/CS_URS_2021_02/766660001" TargetMode="External" /><Relationship Id="rId42" Type="http://schemas.openxmlformats.org/officeDocument/2006/relationships/hyperlink" Target="https://podminky.urs.cz/item/CS_URS_2021_02/61161001" TargetMode="External" /><Relationship Id="rId43" Type="http://schemas.openxmlformats.org/officeDocument/2006/relationships/hyperlink" Target="https://podminky.urs.cz/item/CS_URS_2021_02/766660002" TargetMode="External" /><Relationship Id="rId44" Type="http://schemas.openxmlformats.org/officeDocument/2006/relationships/hyperlink" Target="https://podminky.urs.cz/item/CS_URS_2021_02/766691932" TargetMode="External" /><Relationship Id="rId45" Type="http://schemas.openxmlformats.org/officeDocument/2006/relationships/hyperlink" Target="https://podminky.urs.cz/item/CS_URS_2021_02/771573113" TargetMode="External" /><Relationship Id="rId46" Type="http://schemas.openxmlformats.org/officeDocument/2006/relationships/hyperlink" Target="https://podminky.urs.cz/item/CS_URS_2021_02/59761409" TargetMode="External" /><Relationship Id="rId47" Type="http://schemas.openxmlformats.org/officeDocument/2006/relationships/hyperlink" Target="https://podminky.urs.cz/item/CS_URS_2021_02/771573810" TargetMode="External" /><Relationship Id="rId48" Type="http://schemas.openxmlformats.org/officeDocument/2006/relationships/hyperlink" Target="https://podminky.urs.cz/item/CS_URS_2021_02/771591112" TargetMode="External" /><Relationship Id="rId49" Type="http://schemas.openxmlformats.org/officeDocument/2006/relationships/hyperlink" Target="https://podminky.urs.cz/item/CS_URS_2021_02/998771101" TargetMode="External" /><Relationship Id="rId50" Type="http://schemas.openxmlformats.org/officeDocument/2006/relationships/hyperlink" Target="https://podminky.urs.cz/item/CS_URS_2021_02/998771181" TargetMode="External" /><Relationship Id="rId51" Type="http://schemas.openxmlformats.org/officeDocument/2006/relationships/hyperlink" Target="https://podminky.urs.cz/item/CS_URS_2021_02/776121112" TargetMode="External" /><Relationship Id="rId52" Type="http://schemas.openxmlformats.org/officeDocument/2006/relationships/hyperlink" Target="https://podminky.urs.cz/item/CS_URS_2021_02/776141111" TargetMode="External" /><Relationship Id="rId53" Type="http://schemas.openxmlformats.org/officeDocument/2006/relationships/hyperlink" Target="https://podminky.urs.cz/item/CS_URS_2021_02/776201811" TargetMode="External" /><Relationship Id="rId54" Type="http://schemas.openxmlformats.org/officeDocument/2006/relationships/hyperlink" Target="https://podminky.urs.cz/item/CS_URS_2021_02/776411111" TargetMode="External" /><Relationship Id="rId55" Type="http://schemas.openxmlformats.org/officeDocument/2006/relationships/hyperlink" Target="https://podminky.urs.cz/item/CS_URS_2021_02/28411009" TargetMode="External" /><Relationship Id="rId56" Type="http://schemas.openxmlformats.org/officeDocument/2006/relationships/hyperlink" Target="https://podminky.urs.cz/item/CS_URS_2021_02/998776101" TargetMode="External" /><Relationship Id="rId57" Type="http://schemas.openxmlformats.org/officeDocument/2006/relationships/hyperlink" Target="https://podminky.urs.cz/item/CS_URS_2021_02/998776181" TargetMode="External" /><Relationship Id="rId58" Type="http://schemas.openxmlformats.org/officeDocument/2006/relationships/hyperlink" Target="https://podminky.urs.cz/item/CS_URS_2021_02/781121011" TargetMode="External" /><Relationship Id="rId59" Type="http://schemas.openxmlformats.org/officeDocument/2006/relationships/hyperlink" Target="https://podminky.urs.cz/item/CS_URS_2021_02/781131112" TargetMode="External" /><Relationship Id="rId60" Type="http://schemas.openxmlformats.org/officeDocument/2006/relationships/hyperlink" Target="https://podminky.urs.cz/item/CS_URS_2021_02/781473112" TargetMode="External" /><Relationship Id="rId61" Type="http://schemas.openxmlformats.org/officeDocument/2006/relationships/hyperlink" Target="https://podminky.urs.cz/item/CS_URS_2021_02/59761026" TargetMode="External" /><Relationship Id="rId62" Type="http://schemas.openxmlformats.org/officeDocument/2006/relationships/hyperlink" Target="https://podminky.urs.cz/item/CS_URS_2021_02/781493511" TargetMode="External" /><Relationship Id="rId63" Type="http://schemas.openxmlformats.org/officeDocument/2006/relationships/hyperlink" Target="https://podminky.urs.cz/item/CS_URS_2021_02/998781101" TargetMode="External" /><Relationship Id="rId64" Type="http://schemas.openxmlformats.org/officeDocument/2006/relationships/hyperlink" Target="https://podminky.urs.cz/item/CS_URS_2021_02/998781181" TargetMode="External" /><Relationship Id="rId65" Type="http://schemas.openxmlformats.org/officeDocument/2006/relationships/hyperlink" Target="https://podminky.urs.cz/item/CS_URS_2021_02/784121003" TargetMode="External" /><Relationship Id="rId66" Type="http://schemas.openxmlformats.org/officeDocument/2006/relationships/hyperlink" Target="https://podminky.urs.cz/item/CS_URS_2021_02/784161203" TargetMode="External" /><Relationship Id="rId67" Type="http://schemas.openxmlformats.org/officeDocument/2006/relationships/hyperlink" Target="https://podminky.urs.cz/item/CS_URS_2021_02/784161223" TargetMode="External" /><Relationship Id="rId68" Type="http://schemas.openxmlformats.org/officeDocument/2006/relationships/hyperlink" Target="https://podminky.urs.cz/item/CS_URS_2021_02/784161233" TargetMode="External" /><Relationship Id="rId69" Type="http://schemas.openxmlformats.org/officeDocument/2006/relationships/hyperlink" Target="https://podminky.urs.cz/item/CS_URS_2021_02/784181103" TargetMode="External" /><Relationship Id="rId70" Type="http://schemas.openxmlformats.org/officeDocument/2006/relationships/hyperlink" Target="https://podminky.urs.cz/item/CS_URS_2021_02/784221103" TargetMode="External" /><Relationship Id="rId71" Type="http://schemas.openxmlformats.org/officeDocument/2006/relationships/hyperlink" Target="https://podminky.urs.cz/item/CS_URS_2021_02/784221141" TargetMode="External" /><Relationship Id="rId72" Type="http://schemas.openxmlformats.org/officeDocument/2006/relationships/hyperlink" Target="https://podminky.urs.cz/item/CS_URS_2021_02/030001000" TargetMode="External" /><Relationship Id="rId73" Type="http://schemas.openxmlformats.org/officeDocument/2006/relationships/hyperlink" Target="https://podminky.urs.cz/item/CS_URS_2021_02/065002000" TargetMode="External" /><Relationship Id="rId74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317168011" TargetMode="External" /><Relationship Id="rId2" Type="http://schemas.openxmlformats.org/officeDocument/2006/relationships/hyperlink" Target="https://podminky.urs.cz/item/CS_URS_2021_02/317168013" TargetMode="External" /><Relationship Id="rId3" Type="http://schemas.openxmlformats.org/officeDocument/2006/relationships/hyperlink" Target="https://podminky.urs.cz/item/CS_URS_2021_02/611341131" TargetMode="External" /><Relationship Id="rId4" Type="http://schemas.openxmlformats.org/officeDocument/2006/relationships/hyperlink" Target="https://podminky.urs.cz/item/CS_URS_2021_02/612321141" TargetMode="External" /><Relationship Id="rId5" Type="http://schemas.openxmlformats.org/officeDocument/2006/relationships/hyperlink" Target="https://podminky.urs.cz/item/CS_URS_2021_02/612341131" TargetMode="External" /><Relationship Id="rId6" Type="http://schemas.openxmlformats.org/officeDocument/2006/relationships/hyperlink" Target="https://podminky.urs.cz/item/CS_URS_2021_02/619991001" TargetMode="External" /><Relationship Id="rId7" Type="http://schemas.openxmlformats.org/officeDocument/2006/relationships/hyperlink" Target="https://podminky.urs.cz/item/CS_URS_2021_02/642942111" TargetMode="External" /><Relationship Id="rId8" Type="http://schemas.openxmlformats.org/officeDocument/2006/relationships/hyperlink" Target="https://podminky.urs.cz/item/CS_URS_2021_02/55331494" TargetMode="External" /><Relationship Id="rId9" Type="http://schemas.openxmlformats.org/officeDocument/2006/relationships/hyperlink" Target="https://podminky.urs.cz/item/CS_URS_2021_02/55331491" TargetMode="External" /><Relationship Id="rId10" Type="http://schemas.openxmlformats.org/officeDocument/2006/relationships/hyperlink" Target="https://podminky.urs.cz/item/CS_URS_2021_02/949101111" TargetMode="External" /><Relationship Id="rId11" Type="http://schemas.openxmlformats.org/officeDocument/2006/relationships/hyperlink" Target="https://podminky.urs.cz/item/CS_URS_2021_02/952902021" TargetMode="External" /><Relationship Id="rId12" Type="http://schemas.openxmlformats.org/officeDocument/2006/relationships/hyperlink" Target="https://podminky.urs.cz/item/CS_URS_2021_02/962031133" TargetMode="External" /><Relationship Id="rId13" Type="http://schemas.openxmlformats.org/officeDocument/2006/relationships/hyperlink" Target="https://podminky.urs.cz/item/CS_URS_2021_02/968072456" TargetMode="External" /><Relationship Id="rId14" Type="http://schemas.openxmlformats.org/officeDocument/2006/relationships/hyperlink" Target="https://podminky.urs.cz/item/CS_URS_2021_02/971033641" TargetMode="External" /><Relationship Id="rId15" Type="http://schemas.openxmlformats.org/officeDocument/2006/relationships/hyperlink" Target="https://podminky.urs.cz/item/CS_URS_2021_02/978059541" TargetMode="External" /><Relationship Id="rId16" Type="http://schemas.openxmlformats.org/officeDocument/2006/relationships/hyperlink" Target="https://podminky.urs.cz/item/CS_URS_2021_02/997002611" TargetMode="External" /><Relationship Id="rId17" Type="http://schemas.openxmlformats.org/officeDocument/2006/relationships/hyperlink" Target="https://podminky.urs.cz/item/CS_URS_2021_02/997013211" TargetMode="External" /><Relationship Id="rId18" Type="http://schemas.openxmlformats.org/officeDocument/2006/relationships/hyperlink" Target="https://podminky.urs.cz/item/CS_URS_2021_02/997013219" TargetMode="External" /><Relationship Id="rId19" Type="http://schemas.openxmlformats.org/officeDocument/2006/relationships/hyperlink" Target="https://podminky.urs.cz/item/CS_URS_2021_02/997013501" TargetMode="External" /><Relationship Id="rId20" Type="http://schemas.openxmlformats.org/officeDocument/2006/relationships/hyperlink" Target="https://podminky.urs.cz/item/CS_URS_2021_02/997013509" TargetMode="External" /><Relationship Id="rId21" Type="http://schemas.openxmlformats.org/officeDocument/2006/relationships/hyperlink" Target="https://podminky.urs.cz/item/CS_URS_2021_02/997013631" TargetMode="External" /><Relationship Id="rId22" Type="http://schemas.openxmlformats.org/officeDocument/2006/relationships/hyperlink" Target="https://podminky.urs.cz/item/CS_URS_2021_02/998018001" TargetMode="External" /><Relationship Id="rId23" Type="http://schemas.openxmlformats.org/officeDocument/2006/relationships/hyperlink" Target="https://podminky.urs.cz/item/CS_URS_2021_02/721220801" TargetMode="External" /><Relationship Id="rId24" Type="http://schemas.openxmlformats.org/officeDocument/2006/relationships/hyperlink" Target="https://podminky.urs.cz/item/CS_URS_2021_02/725110811" TargetMode="External" /><Relationship Id="rId25" Type="http://schemas.openxmlformats.org/officeDocument/2006/relationships/hyperlink" Target="https://podminky.urs.cz/item/CS_URS_2021_02/725112002" TargetMode="External" /><Relationship Id="rId26" Type="http://schemas.openxmlformats.org/officeDocument/2006/relationships/hyperlink" Target="https://podminky.urs.cz/item/CS_URS_2021_02/725121502" TargetMode="External" /><Relationship Id="rId27" Type="http://schemas.openxmlformats.org/officeDocument/2006/relationships/hyperlink" Target="https://podminky.urs.cz/item/CS_URS_2021_02/725122817" TargetMode="External" /><Relationship Id="rId28" Type="http://schemas.openxmlformats.org/officeDocument/2006/relationships/hyperlink" Target="https://podminky.urs.cz/item/CS_URS_2021_02/725210821" TargetMode="External" /><Relationship Id="rId29" Type="http://schemas.openxmlformats.org/officeDocument/2006/relationships/hyperlink" Target="https://podminky.urs.cz/item/CS_URS_2021_02/725211603" TargetMode="External" /><Relationship Id="rId30" Type="http://schemas.openxmlformats.org/officeDocument/2006/relationships/hyperlink" Target="https://podminky.urs.cz/item/CS_URS_2021_02/725331111" TargetMode="External" /><Relationship Id="rId31" Type="http://schemas.openxmlformats.org/officeDocument/2006/relationships/hyperlink" Target="https://podminky.urs.cz/item/CS_URS_2021_02/725820802" TargetMode="External" /><Relationship Id="rId32" Type="http://schemas.openxmlformats.org/officeDocument/2006/relationships/hyperlink" Target="https://podminky.urs.cz/item/CS_URS_2021_02/725822631" TargetMode="External" /><Relationship Id="rId33" Type="http://schemas.openxmlformats.org/officeDocument/2006/relationships/hyperlink" Target="https://podminky.urs.cz/item/CS_URS_2021_02/725831313" TargetMode="External" /><Relationship Id="rId34" Type="http://schemas.openxmlformats.org/officeDocument/2006/relationships/hyperlink" Target="https://podminky.urs.cz/item/CS_URS_2021_02/725861102" TargetMode="External" /><Relationship Id="rId35" Type="http://schemas.openxmlformats.org/officeDocument/2006/relationships/hyperlink" Target="https://podminky.urs.cz/item/CS_URS_2021_02/998725102" TargetMode="External" /><Relationship Id="rId36" Type="http://schemas.openxmlformats.org/officeDocument/2006/relationships/hyperlink" Target="https://podminky.urs.cz/item/CS_URS_2021_02/998725181" TargetMode="External" /><Relationship Id="rId37" Type="http://schemas.openxmlformats.org/officeDocument/2006/relationships/hyperlink" Target="https://podminky.urs.cz/item/CS_URS_2021_02/741310201" TargetMode="External" /><Relationship Id="rId38" Type="http://schemas.openxmlformats.org/officeDocument/2006/relationships/hyperlink" Target="https://podminky.urs.cz/item/CS_URS_2021_02/741313032" TargetMode="External" /><Relationship Id="rId39" Type="http://schemas.openxmlformats.org/officeDocument/2006/relationships/hyperlink" Target="https://podminky.urs.cz/item/CS_URS_2021_02/34555243" TargetMode="External" /><Relationship Id="rId40" Type="http://schemas.openxmlformats.org/officeDocument/2006/relationships/hyperlink" Target="https://podminky.urs.cz/item/CS_URS_2021_02/741313813" TargetMode="External" /><Relationship Id="rId41" Type="http://schemas.openxmlformats.org/officeDocument/2006/relationships/hyperlink" Target="https://podminky.urs.cz/item/CS_URS_2021_02/741316823" TargetMode="External" /><Relationship Id="rId42" Type="http://schemas.openxmlformats.org/officeDocument/2006/relationships/hyperlink" Target="https://podminky.urs.cz/item/CS_URS_2021_02/766660001" TargetMode="External" /><Relationship Id="rId43" Type="http://schemas.openxmlformats.org/officeDocument/2006/relationships/hyperlink" Target="https://podminky.urs.cz/item/CS_URS_2021_02/61161002" TargetMode="External" /><Relationship Id="rId44" Type="http://schemas.openxmlformats.org/officeDocument/2006/relationships/hyperlink" Target="https://podminky.urs.cz/item/CS_URS_2021_02/766660002" TargetMode="External" /><Relationship Id="rId45" Type="http://schemas.openxmlformats.org/officeDocument/2006/relationships/hyperlink" Target="https://podminky.urs.cz/item/CS_URS_2021_02/766691932" TargetMode="External" /><Relationship Id="rId46" Type="http://schemas.openxmlformats.org/officeDocument/2006/relationships/hyperlink" Target="https://podminky.urs.cz/item/CS_URS_2021_02/998766102" TargetMode="External" /><Relationship Id="rId47" Type="http://schemas.openxmlformats.org/officeDocument/2006/relationships/hyperlink" Target="https://podminky.urs.cz/item/CS_URS_2021_02/998766181" TargetMode="External" /><Relationship Id="rId48" Type="http://schemas.openxmlformats.org/officeDocument/2006/relationships/hyperlink" Target="https://podminky.urs.cz/item/CS_URS_2021_02/776121112" TargetMode="External" /><Relationship Id="rId49" Type="http://schemas.openxmlformats.org/officeDocument/2006/relationships/hyperlink" Target="https://podminky.urs.cz/item/CS_URS_2021_02/776141112" TargetMode="External" /><Relationship Id="rId50" Type="http://schemas.openxmlformats.org/officeDocument/2006/relationships/hyperlink" Target="https://podminky.urs.cz/item/CS_URS_2021_02/776201811" TargetMode="External" /><Relationship Id="rId51" Type="http://schemas.openxmlformats.org/officeDocument/2006/relationships/hyperlink" Target="https://podminky.urs.cz/item/CS_URS_2021_02/776221111" TargetMode="External" /><Relationship Id="rId52" Type="http://schemas.openxmlformats.org/officeDocument/2006/relationships/hyperlink" Target="https://podminky.urs.cz/item/CS_URS_2021_02/28412245" TargetMode="External" /><Relationship Id="rId53" Type="http://schemas.openxmlformats.org/officeDocument/2006/relationships/hyperlink" Target="https://podminky.urs.cz/item/CS_URS_2021_02/998776102" TargetMode="External" /><Relationship Id="rId54" Type="http://schemas.openxmlformats.org/officeDocument/2006/relationships/hyperlink" Target="https://podminky.urs.cz/item/CS_URS_2021_02/998776181" TargetMode="External" /><Relationship Id="rId55" Type="http://schemas.openxmlformats.org/officeDocument/2006/relationships/hyperlink" Target="https://podminky.urs.cz/item/CS_URS_2021_02/781121011" TargetMode="External" /><Relationship Id="rId56" Type="http://schemas.openxmlformats.org/officeDocument/2006/relationships/hyperlink" Target="https://podminky.urs.cz/item/CS_URS_2021_02/781131112" TargetMode="External" /><Relationship Id="rId57" Type="http://schemas.openxmlformats.org/officeDocument/2006/relationships/hyperlink" Target="https://podminky.urs.cz/item/CS_URS_2021_02/781473112" TargetMode="External" /><Relationship Id="rId58" Type="http://schemas.openxmlformats.org/officeDocument/2006/relationships/hyperlink" Target="https://podminky.urs.cz/item/CS_URS_2021_02/59761026" TargetMode="External" /><Relationship Id="rId59" Type="http://schemas.openxmlformats.org/officeDocument/2006/relationships/hyperlink" Target="https://podminky.urs.cz/item/CS_URS_2021_02/781493511" TargetMode="External" /><Relationship Id="rId60" Type="http://schemas.openxmlformats.org/officeDocument/2006/relationships/hyperlink" Target="https://podminky.urs.cz/item/CS_URS_2021_02/998781102" TargetMode="External" /><Relationship Id="rId61" Type="http://schemas.openxmlformats.org/officeDocument/2006/relationships/hyperlink" Target="https://podminky.urs.cz/item/CS_URS_2021_02/998781181" TargetMode="External" /><Relationship Id="rId62" Type="http://schemas.openxmlformats.org/officeDocument/2006/relationships/hyperlink" Target="https://podminky.urs.cz/item/CS_URS_2021_02/784121003" TargetMode="External" /><Relationship Id="rId63" Type="http://schemas.openxmlformats.org/officeDocument/2006/relationships/hyperlink" Target="https://podminky.urs.cz/item/CS_URS_2021_02/784161203" TargetMode="External" /><Relationship Id="rId64" Type="http://schemas.openxmlformats.org/officeDocument/2006/relationships/hyperlink" Target="https://podminky.urs.cz/item/CS_URS_2021_02/784161223" TargetMode="External" /><Relationship Id="rId65" Type="http://schemas.openxmlformats.org/officeDocument/2006/relationships/hyperlink" Target="https://podminky.urs.cz/item/CS_URS_2021_02/784161233" TargetMode="External" /><Relationship Id="rId66" Type="http://schemas.openxmlformats.org/officeDocument/2006/relationships/hyperlink" Target="https://podminky.urs.cz/item/CS_URS_2021_02/784181103" TargetMode="External" /><Relationship Id="rId67" Type="http://schemas.openxmlformats.org/officeDocument/2006/relationships/hyperlink" Target="https://podminky.urs.cz/item/CS_URS_2021_02/784221103" TargetMode="External" /><Relationship Id="rId68" Type="http://schemas.openxmlformats.org/officeDocument/2006/relationships/hyperlink" Target="https://podminky.urs.cz/item/CS_URS_2021_02/784221141" TargetMode="External" /><Relationship Id="rId69" Type="http://schemas.openxmlformats.org/officeDocument/2006/relationships/hyperlink" Target="https://podminky.urs.cz/item/CS_URS_2021_02/030001000" TargetMode="External" /><Relationship Id="rId70" Type="http://schemas.openxmlformats.org/officeDocument/2006/relationships/hyperlink" Target="https://podminky.urs.cz/item/CS_URS_2021_02/065002000" TargetMode="External" /><Relationship Id="rId7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611321141" TargetMode="External" /><Relationship Id="rId2" Type="http://schemas.openxmlformats.org/officeDocument/2006/relationships/hyperlink" Target="https://podminky.urs.cz/item/CS_URS_2021_02/611341131" TargetMode="External" /><Relationship Id="rId3" Type="http://schemas.openxmlformats.org/officeDocument/2006/relationships/hyperlink" Target="https://podminky.urs.cz/item/CS_URS_2021_02/612341131" TargetMode="External" /><Relationship Id="rId4" Type="http://schemas.openxmlformats.org/officeDocument/2006/relationships/hyperlink" Target="https://podminky.urs.cz/item/CS_URS_2021_02/619991001" TargetMode="External" /><Relationship Id="rId5" Type="http://schemas.openxmlformats.org/officeDocument/2006/relationships/hyperlink" Target="https://podminky.urs.cz/item/CS_URS_2021_02/949101111" TargetMode="External" /><Relationship Id="rId6" Type="http://schemas.openxmlformats.org/officeDocument/2006/relationships/hyperlink" Target="https://podminky.urs.cz/item/CS_URS_2021_02/952902021" TargetMode="External" /><Relationship Id="rId7" Type="http://schemas.openxmlformats.org/officeDocument/2006/relationships/hyperlink" Target="https://podminky.urs.cz/item/CS_URS_2021_02/997002611" TargetMode="External" /><Relationship Id="rId8" Type="http://schemas.openxmlformats.org/officeDocument/2006/relationships/hyperlink" Target="https://podminky.urs.cz/item/CS_URS_2021_02/997013211" TargetMode="External" /><Relationship Id="rId9" Type="http://schemas.openxmlformats.org/officeDocument/2006/relationships/hyperlink" Target="https://podminky.urs.cz/item/CS_URS_2021_02/997013219" TargetMode="External" /><Relationship Id="rId10" Type="http://schemas.openxmlformats.org/officeDocument/2006/relationships/hyperlink" Target="https://podminky.urs.cz/item/CS_URS_2021_02/997013501" TargetMode="External" /><Relationship Id="rId11" Type="http://schemas.openxmlformats.org/officeDocument/2006/relationships/hyperlink" Target="https://podminky.urs.cz/item/CS_URS_2021_02/997013509" TargetMode="External" /><Relationship Id="rId12" Type="http://schemas.openxmlformats.org/officeDocument/2006/relationships/hyperlink" Target="https://podminky.urs.cz/item/CS_URS_2021_02/997013631" TargetMode="External" /><Relationship Id="rId13" Type="http://schemas.openxmlformats.org/officeDocument/2006/relationships/hyperlink" Target="https://podminky.urs.cz/item/CS_URS_2021_02/998018001" TargetMode="External" /><Relationship Id="rId14" Type="http://schemas.openxmlformats.org/officeDocument/2006/relationships/hyperlink" Target="https://podminky.urs.cz/item/CS_URS_2021_02/725110811" TargetMode="External" /><Relationship Id="rId15" Type="http://schemas.openxmlformats.org/officeDocument/2006/relationships/hyperlink" Target="https://podminky.urs.cz/item/CS_URS_2021_02/725112002" TargetMode="External" /><Relationship Id="rId16" Type="http://schemas.openxmlformats.org/officeDocument/2006/relationships/hyperlink" Target="https://podminky.urs.cz/item/CS_URS_2021_02/998725102" TargetMode="External" /><Relationship Id="rId17" Type="http://schemas.openxmlformats.org/officeDocument/2006/relationships/hyperlink" Target="https://podminky.urs.cz/item/CS_URS_2021_02/998725181" TargetMode="External" /><Relationship Id="rId18" Type="http://schemas.openxmlformats.org/officeDocument/2006/relationships/hyperlink" Target="https://podminky.urs.cz/item/CS_URS_2021_02/741310201" TargetMode="External" /><Relationship Id="rId19" Type="http://schemas.openxmlformats.org/officeDocument/2006/relationships/hyperlink" Target="https://podminky.urs.cz/item/CS_URS_2021_02/741313032" TargetMode="External" /><Relationship Id="rId20" Type="http://schemas.openxmlformats.org/officeDocument/2006/relationships/hyperlink" Target="https://podminky.urs.cz/item/CS_URS_2021_02/34555243" TargetMode="External" /><Relationship Id="rId21" Type="http://schemas.openxmlformats.org/officeDocument/2006/relationships/hyperlink" Target="https://podminky.urs.cz/item/CS_URS_2021_02/766691932" TargetMode="External" /><Relationship Id="rId22" Type="http://schemas.openxmlformats.org/officeDocument/2006/relationships/hyperlink" Target="https://podminky.urs.cz/item/CS_URS_2021_02/766812820" TargetMode="External" /><Relationship Id="rId23" Type="http://schemas.openxmlformats.org/officeDocument/2006/relationships/hyperlink" Target="https://podminky.urs.cz/item/CS_URS_2021_02/784121003" TargetMode="External" /><Relationship Id="rId24" Type="http://schemas.openxmlformats.org/officeDocument/2006/relationships/hyperlink" Target="https://podminky.urs.cz/item/CS_URS_2021_02/784161203" TargetMode="External" /><Relationship Id="rId25" Type="http://schemas.openxmlformats.org/officeDocument/2006/relationships/hyperlink" Target="https://podminky.urs.cz/item/CS_URS_2021_02/784161223" TargetMode="External" /><Relationship Id="rId26" Type="http://schemas.openxmlformats.org/officeDocument/2006/relationships/hyperlink" Target="https://podminky.urs.cz/item/CS_URS_2021_02/784161233" TargetMode="External" /><Relationship Id="rId27" Type="http://schemas.openxmlformats.org/officeDocument/2006/relationships/hyperlink" Target="https://podminky.urs.cz/item/CS_URS_2021_02/784181103" TargetMode="External" /><Relationship Id="rId28" Type="http://schemas.openxmlformats.org/officeDocument/2006/relationships/hyperlink" Target="https://podminky.urs.cz/item/CS_URS_2021_02/784221103" TargetMode="External" /><Relationship Id="rId29" Type="http://schemas.openxmlformats.org/officeDocument/2006/relationships/hyperlink" Target="https://podminky.urs.cz/item/CS_URS_2021_02/784221141" TargetMode="External" /><Relationship Id="rId30" Type="http://schemas.openxmlformats.org/officeDocument/2006/relationships/hyperlink" Target="https://podminky.urs.cz/item/CS_URS_2021_02/030001000" TargetMode="External" /><Relationship Id="rId31" Type="http://schemas.openxmlformats.org/officeDocument/2006/relationships/hyperlink" Target="https://podminky.urs.cz/item/CS_URS_2021_02/065002000" TargetMode="External" /><Relationship Id="rId32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customWidth="1"/>
    <col min="2" max="2" width="1.667969" customWidth="1"/>
    <col min="3" max="3" width="4.160156" customWidth="1"/>
    <col min="4" max="4" width="2.660156" customWidth="1"/>
    <col min="5" max="5" width="2.660156" customWidth="1"/>
    <col min="6" max="6" width="2.660156" customWidth="1"/>
    <col min="7" max="7" width="2.660156" customWidth="1"/>
    <col min="8" max="8" width="2.660156" customWidth="1"/>
    <col min="9" max="9" width="2.660156" customWidth="1"/>
    <col min="10" max="10" width="2.660156" customWidth="1"/>
    <col min="11" max="11" width="2.660156" customWidth="1"/>
    <col min="12" max="12" width="2.660156" customWidth="1"/>
    <col min="13" max="13" width="2.660156" customWidth="1"/>
    <col min="14" max="14" width="2.660156" customWidth="1"/>
    <col min="15" max="15" width="2.660156" customWidth="1"/>
    <col min="16" max="16" width="2.660156" customWidth="1"/>
    <col min="17" max="17" width="2.660156" customWidth="1"/>
    <col min="18" max="18" width="2.660156" customWidth="1"/>
    <col min="19" max="19" width="2.660156" customWidth="1"/>
    <col min="20" max="20" width="2.660156" customWidth="1"/>
    <col min="21" max="21" width="2.660156" customWidth="1"/>
    <col min="22" max="22" width="2.660156" customWidth="1"/>
    <col min="23" max="23" width="2.660156" customWidth="1"/>
    <col min="24" max="24" width="2.660156" customWidth="1"/>
    <col min="25" max="25" width="2.660156" customWidth="1"/>
    <col min="26" max="26" width="2.660156" customWidth="1"/>
    <col min="27" max="27" width="2.660156" customWidth="1"/>
    <col min="28" max="28" width="2.660156" customWidth="1"/>
    <col min="29" max="29" width="2.660156" customWidth="1"/>
    <col min="30" max="30" width="2.660156" customWidth="1"/>
    <col min="31" max="31" width="2.660156" customWidth="1"/>
    <col min="32" max="32" width="2.660156" customWidth="1"/>
    <col min="33" max="33" width="2.660156" customWidth="1"/>
    <col min="34" max="34" width="3.332031" customWidth="1"/>
    <col min="35" max="35" width="31.66016" customWidth="1"/>
    <col min="36" max="36" width="2.5" customWidth="1"/>
    <col min="37" max="37" width="2.5" customWidth="1"/>
    <col min="38" max="38" width="8.332031" customWidth="1"/>
    <col min="39" max="39" width="3.332031" customWidth="1"/>
    <col min="40" max="40" width="13.33203" customWidth="1"/>
    <col min="41" max="41" width="7.5" customWidth="1"/>
    <col min="42" max="42" width="4.160156" customWidth="1"/>
    <col min="43" max="43" width="15.66016" customWidth="1"/>
    <col min="44" max="44" width="13.66016" customWidth="1"/>
    <col min="45" max="45" width="25.83203" hidden="1" customWidth="1"/>
    <col min="46" max="46" width="25.83203" hidden="1" customWidth="1"/>
    <col min="47" max="47" width="25.83203" hidden="1" customWidth="1"/>
    <col min="48" max="48" width="21.66016" hidden="1" customWidth="1"/>
    <col min="49" max="49" width="21.66016" hidden="1" customWidth="1"/>
    <col min="50" max="50" width="25" hidden="1" customWidth="1"/>
    <col min="51" max="51" width="25" hidden="1" customWidth="1"/>
    <col min="52" max="52" width="21.66016" hidden="1" customWidth="1"/>
    <col min="53" max="53" width="19.16016" hidden="1" customWidth="1"/>
    <col min="54" max="54" width="25" hidden="1" customWidth="1"/>
    <col min="55" max="55" width="21.66016" hidden="1" customWidth="1"/>
    <col min="56" max="56" width="19.16016" hidden="1" customWidth="1"/>
    <col min="57" max="57" width="66.5" customWidth="1"/>
    <col min="71" max="71" width="9.332031" hidden="1"/>
    <col min="72" max="72" width="9.332031" hidden="1"/>
    <col min="73" max="73" width="9.332031" hidden="1"/>
    <col min="74" max="74" width="9.332031" hidden="1"/>
    <col min="75" max="75" width="9.332031" hidden="1"/>
    <col min="76" max="76" width="9.332031" hidden="1"/>
    <col min="77" max="77" width="9.332031" hidden="1"/>
    <col min="78" max="78" width="9.332031" hidden="1"/>
    <col min="79" max="79" width="9.332031" hidden="1"/>
    <col min="80" max="80" width="9.332031" hidden="1"/>
    <col min="81" max="81" width="9.332031" hidden="1"/>
    <col min="82" max="82" width="9.332031" hidden="1"/>
    <col min="83" max="83" width="9.332031" hidden="1"/>
    <col min="84" max="84" width="9.332031" hidden="1"/>
    <col min="85" max="85" width="9.332031" hidden="1"/>
    <col min="86" max="86" width="9.332031" hidden="1"/>
    <col min="87" max="87" width="9.332031" hidden="1"/>
    <col min="88" max="88" width="9.332031" hidden="1"/>
    <col min="89" max="89" width="9.332031" hidden="1"/>
    <col min="90" max="90" width="9.332031" hidden="1"/>
    <col min="91" max="91" width="9.33203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30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35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35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47.25" customHeight="1">
      <c r="B23" s="20"/>
      <c r="C23" s="21"/>
      <c r="D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3603431.3900000001</v>
      </c>
      <c r="AL26" s="41"/>
      <c r="AM26" s="41"/>
      <c r="AN26" s="41"/>
      <c r="AO26" s="41"/>
      <c r="AP26" s="39"/>
      <c r="AQ26" s="39"/>
      <c r="AR26" s="43"/>
      <c r="BE26" s="30"/>
    </row>
    <row r="27" s="1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1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="2" customFormat="1" ht="14.4" customHeight="1">
      <c r="A29" s="2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388852.48999999999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81659.020000000004</v>
      </c>
      <c r="AL29" s="46"/>
      <c r="AM29" s="46"/>
      <c r="AN29" s="46"/>
      <c r="AO29" s="46"/>
      <c r="AP29" s="46"/>
      <c r="AQ29" s="46"/>
      <c r="AR29" s="49"/>
      <c r="BE29" s="50"/>
    </row>
    <row r="30" s="2" customFormat="1" ht="14.4" customHeight="1">
      <c r="A30" s="2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3214578.8999999999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482186.84000000003</v>
      </c>
      <c r="AL30" s="46"/>
      <c r="AM30" s="46"/>
      <c r="AN30" s="46"/>
      <c r="AO30" s="46"/>
      <c r="AP30" s="46"/>
      <c r="AQ30" s="46"/>
      <c r="AR30" s="49"/>
      <c r="BE30" s="50"/>
    </row>
    <row r="31" hidden="1" s="2" customFormat="1" ht="14.4" customHeight="1">
      <c r="A31" s="2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2" customFormat="1" ht="14.4" customHeight="1">
      <c r="A32" s="2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2" customFormat="1" ht="14.4" customHeight="1">
      <c r="A33" s="2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2"/>
    </row>
    <row r="34" s="1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="1" customFormat="1" ht="25.92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4167277.25</v>
      </c>
      <c r="AL35" s="53"/>
      <c r="AM35" s="53"/>
      <c r="AN35" s="53"/>
      <c r="AO35" s="57"/>
      <c r="AP35" s="51"/>
      <c r="AQ35" s="51"/>
      <c r="AR35" s="43"/>
      <c r="BE35" s="37"/>
    </row>
    <row r="36" s="1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1" customFormat="1" ht="6.96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="1" customFormat="1" ht="6.96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="1" customFormat="1" ht="24.96" customHeight="1">
      <c r="A42" s="37"/>
      <c r="B42" s="38"/>
      <c r="C42" s="22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="1" customFormat="1" ht="6.96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="3" customFormat="1" ht="12" customHeight="1">
      <c r="A44" s="3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W2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3"/>
    </row>
    <row r="45" s="4" customFormat="1" ht="36.96" customHeight="1">
      <c r="A45" s="4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Čtyřlístek- udržovací práce DL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4"/>
    </row>
    <row r="46" s="1" customFormat="1" ht="6.96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="1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Ostrava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 "","",AN8)</f>
        <v>19. 11. 2021</v>
      </c>
      <c r="AN47" s="71"/>
      <c r="AO47" s="39"/>
      <c r="AP47" s="39"/>
      <c r="AQ47" s="39"/>
      <c r="AR47" s="43"/>
      <c r="BE47" s="37"/>
    </row>
    <row r="48" s="1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="1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>Čtyřlístek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="1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="1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="1" customFormat="1" ht="29.28" customHeight="1">
      <c r="A52" s="37"/>
      <c r="B52" s="38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3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  <c r="BE52" s="37"/>
    </row>
    <row r="53" s="1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="5" customFormat="1" ht="32.4" customHeight="1">
      <c r="A54" s="5"/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ROUND(AG55+AG60,2)</f>
        <v>3603431.3900000001</v>
      </c>
      <c r="AH54" s="100"/>
      <c r="AI54" s="100"/>
      <c r="AJ54" s="100"/>
      <c r="AK54" s="100"/>
      <c r="AL54" s="100"/>
      <c r="AM54" s="100"/>
      <c r="AN54" s="101">
        <f>SUM(AG54,AT54)</f>
        <v>4167277.25</v>
      </c>
      <c r="AO54" s="101"/>
      <c r="AP54" s="101"/>
      <c r="AQ54" s="102" t="s">
        <v>19</v>
      </c>
      <c r="AR54" s="103"/>
      <c r="AS54" s="104">
        <f>ROUND(AS55+AS60,2)</f>
        <v>0</v>
      </c>
      <c r="AT54" s="105">
        <f>ROUND(SUM(AV54:AW54),2)</f>
        <v>563845.85999999999</v>
      </c>
      <c r="AU54" s="106">
        <f>ROUND(AU55+AU60,5)</f>
        <v>0</v>
      </c>
      <c r="AV54" s="105">
        <f>ROUND(AZ54*L29,2)</f>
        <v>81659.020000000004</v>
      </c>
      <c r="AW54" s="105">
        <f>ROUND(BA54*L30,2)</f>
        <v>482186.84000000003</v>
      </c>
      <c r="AX54" s="105">
        <f>ROUND(BB54*L29,2)</f>
        <v>0</v>
      </c>
      <c r="AY54" s="105">
        <f>ROUND(BC54*L30,2)</f>
        <v>0</v>
      </c>
      <c r="AZ54" s="105">
        <f>ROUND(AZ55+AZ60,2)</f>
        <v>388852.48999999999</v>
      </c>
      <c r="BA54" s="105">
        <f>ROUND(BA55+BA60,2)</f>
        <v>3214578.8999999999</v>
      </c>
      <c r="BB54" s="105">
        <f>ROUND(BB55+BB60,2)</f>
        <v>0</v>
      </c>
      <c r="BC54" s="105">
        <f>ROUND(BC55+BC60,2)</f>
        <v>0</v>
      </c>
      <c r="BD54" s="107">
        <f>ROUND(BD55+BD60,2)</f>
        <v>0</v>
      </c>
      <c r="BE54" s="5"/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="6" customFormat="1" ht="16.5" customHeight="1">
      <c r="A55" s="6"/>
      <c r="B55" s="110"/>
      <c r="C55" s="111"/>
      <c r="D55" s="112" t="s">
        <v>77</v>
      </c>
      <c r="E55" s="112"/>
      <c r="F55" s="112"/>
      <c r="G55" s="112"/>
      <c r="H55" s="112"/>
      <c r="I55" s="113"/>
      <c r="J55" s="112" t="s">
        <v>78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ROUND(SUM(AG56:AG59),2)</f>
        <v>2204018.1000000001</v>
      </c>
      <c r="AH55" s="113"/>
      <c r="AI55" s="113"/>
      <c r="AJ55" s="113"/>
      <c r="AK55" s="113"/>
      <c r="AL55" s="113"/>
      <c r="AM55" s="113"/>
      <c r="AN55" s="115">
        <f>SUM(AG55,AT55)</f>
        <v>2543944.3300000001</v>
      </c>
      <c r="AO55" s="113"/>
      <c r="AP55" s="113"/>
      <c r="AQ55" s="116" t="s">
        <v>79</v>
      </c>
      <c r="AR55" s="117"/>
      <c r="AS55" s="118">
        <f>ROUND(SUM(AS56:AS59),2)</f>
        <v>0</v>
      </c>
      <c r="AT55" s="119">
        <f>ROUND(SUM(AV55:AW55),2)</f>
        <v>339926.22999999998</v>
      </c>
      <c r="AU55" s="120">
        <f>ROUND(SUM(AU56:AU59),5)</f>
        <v>0</v>
      </c>
      <c r="AV55" s="119">
        <f>ROUND(AZ55*L29,2)</f>
        <v>32632.290000000001</v>
      </c>
      <c r="AW55" s="119">
        <f>ROUND(BA55*L30,2)</f>
        <v>307293.94</v>
      </c>
      <c r="AX55" s="119">
        <f>ROUND(BB55*L29,2)</f>
        <v>0</v>
      </c>
      <c r="AY55" s="119">
        <f>ROUND(BC55*L30,2)</f>
        <v>0</v>
      </c>
      <c r="AZ55" s="119">
        <f>ROUND(SUM(AZ56:AZ59),2)</f>
        <v>155391.85000000001</v>
      </c>
      <c r="BA55" s="119">
        <f>ROUND(SUM(BA56:BA59),2)</f>
        <v>2048626.25</v>
      </c>
      <c r="BB55" s="119">
        <f>ROUND(SUM(BB56:BB59),2)</f>
        <v>0</v>
      </c>
      <c r="BC55" s="119">
        <f>ROUND(SUM(BC56:BC59),2)</f>
        <v>0</v>
      </c>
      <c r="BD55" s="121">
        <f>ROUND(SUM(BD56:BD59),2)</f>
        <v>0</v>
      </c>
      <c r="BE55" s="6"/>
      <c r="BS55" s="122" t="s">
        <v>72</v>
      </c>
      <c r="BT55" s="122" t="s">
        <v>77</v>
      </c>
      <c r="BU55" s="122" t="s">
        <v>74</v>
      </c>
      <c r="BV55" s="122" t="s">
        <v>75</v>
      </c>
      <c r="BW55" s="122" t="s">
        <v>80</v>
      </c>
      <c r="BX55" s="122" t="s">
        <v>5</v>
      </c>
      <c r="CL55" s="122" t="s">
        <v>19</v>
      </c>
      <c r="CM55" s="122" t="s">
        <v>81</v>
      </c>
    </row>
    <row r="56" s="3" customFormat="1" ht="16.5" customHeight="1">
      <c r="A56" s="123" t="s">
        <v>82</v>
      </c>
      <c r="B56" s="62"/>
      <c r="C56" s="124"/>
      <c r="D56" s="124"/>
      <c r="E56" s="125" t="s">
        <v>77</v>
      </c>
      <c r="F56" s="125"/>
      <c r="G56" s="125"/>
      <c r="H56" s="125"/>
      <c r="I56" s="125"/>
      <c r="J56" s="124"/>
      <c r="K56" s="125" t="s">
        <v>83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6">
        <f>'1 - 1PP-stavební část'!J32</f>
        <v>693998.02000000002</v>
      </c>
      <c r="AH56" s="124"/>
      <c r="AI56" s="124"/>
      <c r="AJ56" s="124"/>
      <c r="AK56" s="124"/>
      <c r="AL56" s="124"/>
      <c r="AM56" s="124"/>
      <c r="AN56" s="126">
        <f>SUM(AG56,AT56)</f>
        <v>798097.71999999997</v>
      </c>
      <c r="AO56" s="124"/>
      <c r="AP56" s="124"/>
      <c r="AQ56" s="127" t="s">
        <v>84</v>
      </c>
      <c r="AR56" s="64"/>
      <c r="AS56" s="128">
        <v>0</v>
      </c>
      <c r="AT56" s="129">
        <f>ROUND(SUM(AV56:AW56),2)</f>
        <v>104099.7</v>
      </c>
      <c r="AU56" s="130">
        <f>'1 - 1PP-stavební část'!P105</f>
        <v>0</v>
      </c>
      <c r="AV56" s="129">
        <f>'1 - 1PP-stavební část'!J35</f>
        <v>0</v>
      </c>
      <c r="AW56" s="129">
        <f>'1 - 1PP-stavební část'!J36</f>
        <v>104099.7</v>
      </c>
      <c r="AX56" s="129">
        <f>'1 - 1PP-stavební část'!J37</f>
        <v>0</v>
      </c>
      <c r="AY56" s="129">
        <f>'1 - 1PP-stavební část'!J38</f>
        <v>0</v>
      </c>
      <c r="AZ56" s="129">
        <f>'1 - 1PP-stavební část'!F35</f>
        <v>0</v>
      </c>
      <c r="BA56" s="129">
        <f>'1 - 1PP-stavební část'!F36</f>
        <v>693998.02000000002</v>
      </c>
      <c r="BB56" s="129">
        <f>'1 - 1PP-stavební část'!F37</f>
        <v>0</v>
      </c>
      <c r="BC56" s="129">
        <f>'1 - 1PP-stavební část'!F38</f>
        <v>0</v>
      </c>
      <c r="BD56" s="131">
        <f>'1 - 1PP-stavební část'!F39</f>
        <v>0</v>
      </c>
      <c r="BE56" s="3"/>
      <c r="BT56" s="132" t="s">
        <v>81</v>
      </c>
      <c r="BV56" s="132" t="s">
        <v>75</v>
      </c>
      <c r="BW56" s="132" t="s">
        <v>85</v>
      </c>
      <c r="BX56" s="132" t="s">
        <v>80</v>
      </c>
      <c r="CL56" s="132" t="s">
        <v>19</v>
      </c>
    </row>
    <row r="57" s="3" customFormat="1" ht="16.5" customHeight="1">
      <c r="A57" s="123" t="s">
        <v>82</v>
      </c>
      <c r="B57" s="62"/>
      <c r="C57" s="124"/>
      <c r="D57" s="124"/>
      <c r="E57" s="125" t="s">
        <v>81</v>
      </c>
      <c r="F57" s="125"/>
      <c r="G57" s="125"/>
      <c r="H57" s="125"/>
      <c r="I57" s="125"/>
      <c r="J57" s="124"/>
      <c r="K57" s="125" t="s">
        <v>86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6">
        <f>'2 - 1NP-stavební část'!J32</f>
        <v>704867.33999999997</v>
      </c>
      <c r="AH57" s="124"/>
      <c r="AI57" s="124"/>
      <c r="AJ57" s="124"/>
      <c r="AK57" s="124"/>
      <c r="AL57" s="124"/>
      <c r="AM57" s="124"/>
      <c r="AN57" s="126">
        <f>SUM(AG57,AT57)</f>
        <v>810597.43999999994</v>
      </c>
      <c r="AO57" s="124"/>
      <c r="AP57" s="124"/>
      <c r="AQ57" s="127" t="s">
        <v>84</v>
      </c>
      <c r="AR57" s="64"/>
      <c r="AS57" s="128">
        <v>0</v>
      </c>
      <c r="AT57" s="129">
        <f>ROUND(SUM(AV57:AW57),2)</f>
        <v>105730.10000000001</v>
      </c>
      <c r="AU57" s="130">
        <f>'2 - 1NP-stavební část'!P106</f>
        <v>0</v>
      </c>
      <c r="AV57" s="129">
        <f>'2 - 1NP-stavební část'!J35</f>
        <v>0</v>
      </c>
      <c r="AW57" s="129">
        <f>'2 - 1NP-stavební část'!J36</f>
        <v>105730.10000000001</v>
      </c>
      <c r="AX57" s="129">
        <f>'2 - 1NP-stavební část'!J37</f>
        <v>0</v>
      </c>
      <c r="AY57" s="129">
        <f>'2 - 1NP-stavební část'!J38</f>
        <v>0</v>
      </c>
      <c r="AZ57" s="129">
        <f>'2 - 1NP-stavební část'!F35</f>
        <v>0</v>
      </c>
      <c r="BA57" s="129">
        <f>'2 - 1NP-stavební část'!F36</f>
        <v>704867.33999999997</v>
      </c>
      <c r="BB57" s="129">
        <f>'2 - 1NP-stavební část'!F37</f>
        <v>0</v>
      </c>
      <c r="BC57" s="129">
        <f>'2 - 1NP-stavební část'!F38</f>
        <v>0</v>
      </c>
      <c r="BD57" s="131">
        <f>'2 - 1NP-stavební část'!F39</f>
        <v>0</v>
      </c>
      <c r="BE57" s="3"/>
      <c r="BT57" s="132" t="s">
        <v>81</v>
      </c>
      <c r="BV57" s="132" t="s">
        <v>75</v>
      </c>
      <c r="BW57" s="132" t="s">
        <v>87</v>
      </c>
      <c r="BX57" s="132" t="s">
        <v>80</v>
      </c>
      <c r="CL57" s="132" t="s">
        <v>19</v>
      </c>
    </row>
    <row r="58" s="3" customFormat="1" ht="16.5" customHeight="1">
      <c r="A58" s="123" t="s">
        <v>82</v>
      </c>
      <c r="B58" s="62"/>
      <c r="C58" s="124"/>
      <c r="D58" s="124"/>
      <c r="E58" s="125" t="s">
        <v>88</v>
      </c>
      <c r="F58" s="125"/>
      <c r="G58" s="125"/>
      <c r="H58" s="125"/>
      <c r="I58" s="125"/>
      <c r="J58" s="124"/>
      <c r="K58" s="125" t="s">
        <v>89</v>
      </c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6">
        <f>'3 - 2NP-stavební část'!J32</f>
        <v>649760.89000000001</v>
      </c>
      <c r="AH58" s="124"/>
      <c r="AI58" s="124"/>
      <c r="AJ58" s="124"/>
      <c r="AK58" s="124"/>
      <c r="AL58" s="124"/>
      <c r="AM58" s="124"/>
      <c r="AN58" s="126">
        <f>SUM(AG58,AT58)</f>
        <v>747225.02000000002</v>
      </c>
      <c r="AO58" s="124"/>
      <c r="AP58" s="124"/>
      <c r="AQ58" s="127" t="s">
        <v>84</v>
      </c>
      <c r="AR58" s="64"/>
      <c r="AS58" s="128">
        <v>0</v>
      </c>
      <c r="AT58" s="129">
        <f>ROUND(SUM(AV58:AW58),2)</f>
        <v>97464.130000000005</v>
      </c>
      <c r="AU58" s="130">
        <f>'3 - 2NP-stavební část'!P105</f>
        <v>0</v>
      </c>
      <c r="AV58" s="129">
        <f>'3 - 2NP-stavební část'!J35</f>
        <v>0</v>
      </c>
      <c r="AW58" s="129">
        <f>'3 - 2NP-stavební část'!J36</f>
        <v>97464.130000000005</v>
      </c>
      <c r="AX58" s="129">
        <f>'3 - 2NP-stavební část'!J37</f>
        <v>0</v>
      </c>
      <c r="AY58" s="129">
        <f>'3 - 2NP-stavební část'!J38</f>
        <v>0</v>
      </c>
      <c r="AZ58" s="129">
        <f>'3 - 2NP-stavební část'!F35</f>
        <v>0</v>
      </c>
      <c r="BA58" s="129">
        <f>'3 - 2NP-stavební část'!F36</f>
        <v>649760.89000000001</v>
      </c>
      <c r="BB58" s="129">
        <f>'3 - 2NP-stavební část'!F37</f>
        <v>0</v>
      </c>
      <c r="BC58" s="129">
        <f>'3 - 2NP-stavební část'!F38</f>
        <v>0</v>
      </c>
      <c r="BD58" s="131">
        <f>'3 - 2NP-stavební část'!F39</f>
        <v>0</v>
      </c>
      <c r="BE58" s="3"/>
      <c r="BT58" s="132" t="s">
        <v>81</v>
      </c>
      <c r="BV58" s="132" t="s">
        <v>75</v>
      </c>
      <c r="BW58" s="132" t="s">
        <v>90</v>
      </c>
      <c r="BX58" s="132" t="s">
        <v>80</v>
      </c>
      <c r="CL58" s="132" t="s">
        <v>19</v>
      </c>
    </row>
    <row r="59" s="3" customFormat="1" ht="16.5" customHeight="1">
      <c r="A59" s="123" t="s">
        <v>82</v>
      </c>
      <c r="B59" s="62"/>
      <c r="C59" s="124"/>
      <c r="D59" s="124"/>
      <c r="E59" s="125" t="s">
        <v>91</v>
      </c>
      <c r="F59" s="125"/>
      <c r="G59" s="125"/>
      <c r="H59" s="125"/>
      <c r="I59" s="125"/>
      <c r="J59" s="124"/>
      <c r="K59" s="125" t="s">
        <v>92</v>
      </c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6">
        <f>'4 - 3NP-stavební část'!J32</f>
        <v>155391.85000000001</v>
      </c>
      <c r="AH59" s="124"/>
      <c r="AI59" s="124"/>
      <c r="AJ59" s="124"/>
      <c r="AK59" s="124"/>
      <c r="AL59" s="124"/>
      <c r="AM59" s="124"/>
      <c r="AN59" s="126">
        <f>SUM(AG59,AT59)</f>
        <v>188024.14000000001</v>
      </c>
      <c r="AO59" s="124"/>
      <c r="AP59" s="124"/>
      <c r="AQ59" s="127" t="s">
        <v>84</v>
      </c>
      <c r="AR59" s="64"/>
      <c r="AS59" s="128">
        <v>0</v>
      </c>
      <c r="AT59" s="129">
        <f>ROUND(SUM(AV59:AW59),2)</f>
        <v>32632.290000000001</v>
      </c>
      <c r="AU59" s="130">
        <f>'4 - 3NP-stavební část'!P101</f>
        <v>0</v>
      </c>
      <c r="AV59" s="129">
        <f>'4 - 3NP-stavební část'!J35</f>
        <v>32632.290000000001</v>
      </c>
      <c r="AW59" s="129">
        <f>'4 - 3NP-stavební část'!J36</f>
        <v>0</v>
      </c>
      <c r="AX59" s="129">
        <f>'4 - 3NP-stavební část'!J37</f>
        <v>0</v>
      </c>
      <c r="AY59" s="129">
        <f>'4 - 3NP-stavební část'!J38</f>
        <v>0</v>
      </c>
      <c r="AZ59" s="129">
        <f>'4 - 3NP-stavební část'!F35</f>
        <v>155391.85000000001</v>
      </c>
      <c r="BA59" s="129">
        <f>'4 - 3NP-stavební část'!F36</f>
        <v>0</v>
      </c>
      <c r="BB59" s="129">
        <f>'4 - 3NP-stavební část'!F37</f>
        <v>0</v>
      </c>
      <c r="BC59" s="129">
        <f>'4 - 3NP-stavební část'!F38</f>
        <v>0</v>
      </c>
      <c r="BD59" s="131">
        <f>'4 - 3NP-stavební část'!F39</f>
        <v>0</v>
      </c>
      <c r="BE59" s="3"/>
      <c r="BT59" s="132" t="s">
        <v>81</v>
      </c>
      <c r="BV59" s="132" t="s">
        <v>75</v>
      </c>
      <c r="BW59" s="132" t="s">
        <v>93</v>
      </c>
      <c r="BX59" s="132" t="s">
        <v>80</v>
      </c>
      <c r="CL59" s="132" t="s">
        <v>19</v>
      </c>
    </row>
    <row r="60" s="6" customFormat="1" ht="16.5" customHeight="1">
      <c r="A60" s="6"/>
      <c r="B60" s="110"/>
      <c r="C60" s="111"/>
      <c r="D60" s="112" t="s">
        <v>81</v>
      </c>
      <c r="E60" s="112"/>
      <c r="F60" s="112"/>
      <c r="G60" s="112"/>
      <c r="H60" s="112"/>
      <c r="I60" s="113"/>
      <c r="J60" s="112" t="s">
        <v>94</v>
      </c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4">
        <f>ROUND(SUM(AG61:AG64),2)</f>
        <v>1399413.29</v>
      </c>
      <c r="AH60" s="113"/>
      <c r="AI60" s="113"/>
      <c r="AJ60" s="113"/>
      <c r="AK60" s="113"/>
      <c r="AL60" s="113"/>
      <c r="AM60" s="113"/>
      <c r="AN60" s="115">
        <f>SUM(AG60,AT60)</f>
        <v>1623332.9199999999</v>
      </c>
      <c r="AO60" s="113"/>
      <c r="AP60" s="113"/>
      <c r="AQ60" s="116" t="s">
        <v>79</v>
      </c>
      <c r="AR60" s="117"/>
      <c r="AS60" s="118">
        <f>ROUND(SUM(AS61:AS64),2)</f>
        <v>0</v>
      </c>
      <c r="AT60" s="119">
        <f>ROUND(SUM(AV60:AW60),2)</f>
        <v>223919.63000000001</v>
      </c>
      <c r="AU60" s="120">
        <f>ROUND(SUM(AU61:AU64),5)</f>
        <v>0</v>
      </c>
      <c r="AV60" s="119">
        <f>ROUND(AZ60*L29,2)</f>
        <v>49026.730000000003</v>
      </c>
      <c r="AW60" s="119">
        <f>ROUND(BA60*L30,2)</f>
        <v>174892.89999999999</v>
      </c>
      <c r="AX60" s="119">
        <f>ROUND(BB60*L29,2)</f>
        <v>0</v>
      </c>
      <c r="AY60" s="119">
        <f>ROUND(BC60*L30,2)</f>
        <v>0</v>
      </c>
      <c r="AZ60" s="119">
        <f>ROUND(SUM(AZ61:AZ64),2)</f>
        <v>233460.64000000001</v>
      </c>
      <c r="BA60" s="119">
        <f>ROUND(SUM(BA61:BA64),2)</f>
        <v>1165952.6499999999</v>
      </c>
      <c r="BB60" s="119">
        <f>ROUND(SUM(BB61:BB64),2)</f>
        <v>0</v>
      </c>
      <c r="BC60" s="119">
        <f>ROUND(SUM(BC61:BC64),2)</f>
        <v>0</v>
      </c>
      <c r="BD60" s="121">
        <f>ROUND(SUM(BD61:BD64),2)</f>
        <v>0</v>
      </c>
      <c r="BE60" s="6"/>
      <c r="BS60" s="122" t="s">
        <v>72</v>
      </c>
      <c r="BT60" s="122" t="s">
        <v>77</v>
      </c>
      <c r="BU60" s="122" t="s">
        <v>74</v>
      </c>
      <c r="BV60" s="122" t="s">
        <v>75</v>
      </c>
      <c r="BW60" s="122" t="s">
        <v>95</v>
      </c>
      <c r="BX60" s="122" t="s">
        <v>5</v>
      </c>
      <c r="CL60" s="122" t="s">
        <v>19</v>
      </c>
      <c r="CM60" s="122" t="s">
        <v>81</v>
      </c>
    </row>
    <row r="61" s="3" customFormat="1" ht="16.5" customHeight="1">
      <c r="A61" s="123" t="s">
        <v>82</v>
      </c>
      <c r="B61" s="62"/>
      <c r="C61" s="124"/>
      <c r="D61" s="124"/>
      <c r="E61" s="125" t="s">
        <v>77</v>
      </c>
      <c r="F61" s="125"/>
      <c r="G61" s="125"/>
      <c r="H61" s="125"/>
      <c r="I61" s="125"/>
      <c r="J61" s="124"/>
      <c r="K61" s="125" t="s">
        <v>96</v>
      </c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>
        <f>'1 - 1PP-položky'!J32</f>
        <v>30050.43</v>
      </c>
      <c r="AH61" s="124"/>
      <c r="AI61" s="124"/>
      <c r="AJ61" s="124"/>
      <c r="AK61" s="124"/>
      <c r="AL61" s="124"/>
      <c r="AM61" s="124"/>
      <c r="AN61" s="126">
        <f>SUM(AG61,AT61)</f>
        <v>34557.989999999998</v>
      </c>
      <c r="AO61" s="124"/>
      <c r="AP61" s="124"/>
      <c r="AQ61" s="127" t="s">
        <v>84</v>
      </c>
      <c r="AR61" s="64"/>
      <c r="AS61" s="128">
        <v>0</v>
      </c>
      <c r="AT61" s="129">
        <f>ROUND(SUM(AV61:AW61),2)</f>
        <v>4507.5600000000004</v>
      </c>
      <c r="AU61" s="130">
        <f>'1 - 1PP-položky'!P94</f>
        <v>0</v>
      </c>
      <c r="AV61" s="129">
        <f>'1 - 1PP-položky'!J35</f>
        <v>0</v>
      </c>
      <c r="AW61" s="129">
        <f>'1 - 1PP-položky'!J36</f>
        <v>4507.5600000000004</v>
      </c>
      <c r="AX61" s="129">
        <f>'1 - 1PP-položky'!J37</f>
        <v>0</v>
      </c>
      <c r="AY61" s="129">
        <f>'1 - 1PP-položky'!J38</f>
        <v>0</v>
      </c>
      <c r="AZ61" s="129">
        <f>'1 - 1PP-položky'!F35</f>
        <v>0</v>
      </c>
      <c r="BA61" s="129">
        <f>'1 - 1PP-položky'!F36</f>
        <v>30050.43</v>
      </c>
      <c r="BB61" s="129">
        <f>'1 - 1PP-položky'!F37</f>
        <v>0</v>
      </c>
      <c r="BC61" s="129">
        <f>'1 - 1PP-položky'!F38</f>
        <v>0</v>
      </c>
      <c r="BD61" s="131">
        <f>'1 - 1PP-položky'!F39</f>
        <v>0</v>
      </c>
      <c r="BE61" s="3"/>
      <c r="BT61" s="132" t="s">
        <v>81</v>
      </c>
      <c r="BV61" s="132" t="s">
        <v>75</v>
      </c>
      <c r="BW61" s="132" t="s">
        <v>97</v>
      </c>
      <c r="BX61" s="132" t="s">
        <v>95</v>
      </c>
      <c r="CL61" s="132" t="s">
        <v>19</v>
      </c>
    </row>
    <row r="62" s="3" customFormat="1" ht="16.5" customHeight="1">
      <c r="A62" s="123" t="s">
        <v>82</v>
      </c>
      <c r="B62" s="62"/>
      <c r="C62" s="124"/>
      <c r="D62" s="124"/>
      <c r="E62" s="125" t="s">
        <v>81</v>
      </c>
      <c r="F62" s="125"/>
      <c r="G62" s="125"/>
      <c r="H62" s="125"/>
      <c r="I62" s="125"/>
      <c r="J62" s="124"/>
      <c r="K62" s="125" t="s">
        <v>98</v>
      </c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6">
        <f>'2 - 1NP-položky'!J32</f>
        <v>599226.42000000004</v>
      </c>
      <c r="AH62" s="124"/>
      <c r="AI62" s="124"/>
      <c r="AJ62" s="124"/>
      <c r="AK62" s="124"/>
      <c r="AL62" s="124"/>
      <c r="AM62" s="124"/>
      <c r="AN62" s="126">
        <f>SUM(AG62,AT62)</f>
        <v>689110.38</v>
      </c>
      <c r="AO62" s="124"/>
      <c r="AP62" s="124"/>
      <c r="AQ62" s="127" t="s">
        <v>84</v>
      </c>
      <c r="AR62" s="64"/>
      <c r="AS62" s="128">
        <v>0</v>
      </c>
      <c r="AT62" s="129">
        <f>ROUND(SUM(AV62:AW62),2)</f>
        <v>89883.960000000006</v>
      </c>
      <c r="AU62" s="130">
        <f>'2 - 1NP-položky'!P94</f>
        <v>0</v>
      </c>
      <c r="AV62" s="129">
        <f>'2 - 1NP-položky'!J35</f>
        <v>0</v>
      </c>
      <c r="AW62" s="129">
        <f>'2 - 1NP-položky'!J36</f>
        <v>89883.960000000006</v>
      </c>
      <c r="AX62" s="129">
        <f>'2 - 1NP-položky'!J37</f>
        <v>0</v>
      </c>
      <c r="AY62" s="129">
        <f>'2 - 1NP-položky'!J38</f>
        <v>0</v>
      </c>
      <c r="AZ62" s="129">
        <f>'2 - 1NP-položky'!F35</f>
        <v>0</v>
      </c>
      <c r="BA62" s="129">
        <f>'2 - 1NP-položky'!F36</f>
        <v>599226.42000000004</v>
      </c>
      <c r="BB62" s="129">
        <f>'2 - 1NP-položky'!F37</f>
        <v>0</v>
      </c>
      <c r="BC62" s="129">
        <f>'2 - 1NP-položky'!F38</f>
        <v>0</v>
      </c>
      <c r="BD62" s="131">
        <f>'2 - 1NP-položky'!F39</f>
        <v>0</v>
      </c>
      <c r="BE62" s="3"/>
      <c r="BT62" s="132" t="s">
        <v>81</v>
      </c>
      <c r="BV62" s="132" t="s">
        <v>75</v>
      </c>
      <c r="BW62" s="132" t="s">
        <v>99</v>
      </c>
      <c r="BX62" s="132" t="s">
        <v>95</v>
      </c>
      <c r="CL62" s="132" t="s">
        <v>19</v>
      </c>
    </row>
    <row r="63" s="3" customFormat="1" ht="16.5" customHeight="1">
      <c r="A63" s="123" t="s">
        <v>82</v>
      </c>
      <c r="B63" s="62"/>
      <c r="C63" s="124"/>
      <c r="D63" s="124"/>
      <c r="E63" s="125" t="s">
        <v>88</v>
      </c>
      <c r="F63" s="125"/>
      <c r="G63" s="125"/>
      <c r="H63" s="125"/>
      <c r="I63" s="125"/>
      <c r="J63" s="124"/>
      <c r="K63" s="125" t="s">
        <v>100</v>
      </c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6">
        <f>'3 - 2NP-položky'!J32</f>
        <v>536675.80000000005</v>
      </c>
      <c r="AH63" s="124"/>
      <c r="AI63" s="124"/>
      <c r="AJ63" s="124"/>
      <c r="AK63" s="124"/>
      <c r="AL63" s="124"/>
      <c r="AM63" s="124"/>
      <c r="AN63" s="126">
        <f>SUM(AG63,AT63)</f>
        <v>617177.17000000004</v>
      </c>
      <c r="AO63" s="124"/>
      <c r="AP63" s="124"/>
      <c r="AQ63" s="127" t="s">
        <v>84</v>
      </c>
      <c r="AR63" s="64"/>
      <c r="AS63" s="128">
        <v>0</v>
      </c>
      <c r="AT63" s="129">
        <f>ROUND(SUM(AV63:AW63),2)</f>
        <v>80501.369999999995</v>
      </c>
      <c r="AU63" s="130">
        <f>'3 - 2NP-položky'!P94</f>
        <v>0</v>
      </c>
      <c r="AV63" s="129">
        <f>'3 - 2NP-položky'!J35</f>
        <v>0</v>
      </c>
      <c r="AW63" s="129">
        <f>'3 - 2NP-položky'!J36</f>
        <v>80501.369999999995</v>
      </c>
      <c r="AX63" s="129">
        <f>'3 - 2NP-položky'!J37</f>
        <v>0</v>
      </c>
      <c r="AY63" s="129">
        <f>'3 - 2NP-položky'!J38</f>
        <v>0</v>
      </c>
      <c r="AZ63" s="129">
        <f>'3 - 2NP-položky'!F35</f>
        <v>0</v>
      </c>
      <c r="BA63" s="129">
        <f>'3 - 2NP-položky'!F36</f>
        <v>536675.80000000005</v>
      </c>
      <c r="BB63" s="129">
        <f>'3 - 2NP-položky'!F37</f>
        <v>0</v>
      </c>
      <c r="BC63" s="129">
        <f>'3 - 2NP-položky'!F38</f>
        <v>0</v>
      </c>
      <c r="BD63" s="131">
        <f>'3 - 2NP-položky'!F39</f>
        <v>0</v>
      </c>
      <c r="BE63" s="3"/>
      <c r="BT63" s="132" t="s">
        <v>81</v>
      </c>
      <c r="BV63" s="132" t="s">
        <v>75</v>
      </c>
      <c r="BW63" s="132" t="s">
        <v>101</v>
      </c>
      <c r="BX63" s="132" t="s">
        <v>95</v>
      </c>
      <c r="CL63" s="132" t="s">
        <v>19</v>
      </c>
    </row>
    <row r="64" s="3" customFormat="1" ht="16.5" customHeight="1">
      <c r="A64" s="123" t="s">
        <v>82</v>
      </c>
      <c r="B64" s="62"/>
      <c r="C64" s="124"/>
      <c r="D64" s="124"/>
      <c r="E64" s="125" t="s">
        <v>91</v>
      </c>
      <c r="F64" s="125"/>
      <c r="G64" s="125"/>
      <c r="H64" s="125"/>
      <c r="I64" s="125"/>
      <c r="J64" s="124"/>
      <c r="K64" s="125" t="s">
        <v>102</v>
      </c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6">
        <f>'4 - 3NP-položky'!J32</f>
        <v>233460.64000000001</v>
      </c>
      <c r="AH64" s="124"/>
      <c r="AI64" s="124"/>
      <c r="AJ64" s="124"/>
      <c r="AK64" s="124"/>
      <c r="AL64" s="124"/>
      <c r="AM64" s="124"/>
      <c r="AN64" s="126">
        <f>SUM(AG64,AT64)</f>
        <v>282487.37</v>
      </c>
      <c r="AO64" s="124"/>
      <c r="AP64" s="124"/>
      <c r="AQ64" s="127" t="s">
        <v>84</v>
      </c>
      <c r="AR64" s="64"/>
      <c r="AS64" s="133">
        <v>0</v>
      </c>
      <c r="AT64" s="134">
        <f>ROUND(SUM(AV64:AW64),2)</f>
        <v>49026.730000000003</v>
      </c>
      <c r="AU64" s="135">
        <f>'4 - 3NP-položky'!P94</f>
        <v>0</v>
      </c>
      <c r="AV64" s="134">
        <f>'4 - 3NP-položky'!J35</f>
        <v>49026.730000000003</v>
      </c>
      <c r="AW64" s="134">
        <f>'4 - 3NP-položky'!J36</f>
        <v>0</v>
      </c>
      <c r="AX64" s="134">
        <f>'4 - 3NP-položky'!J37</f>
        <v>0</v>
      </c>
      <c r="AY64" s="134">
        <f>'4 - 3NP-položky'!J38</f>
        <v>0</v>
      </c>
      <c r="AZ64" s="134">
        <f>'4 - 3NP-položky'!F35</f>
        <v>233460.64000000001</v>
      </c>
      <c r="BA64" s="134">
        <f>'4 - 3NP-položky'!F36</f>
        <v>0</v>
      </c>
      <c r="BB64" s="134">
        <f>'4 - 3NP-položky'!F37</f>
        <v>0</v>
      </c>
      <c r="BC64" s="134">
        <f>'4 - 3NP-položky'!F38</f>
        <v>0</v>
      </c>
      <c r="BD64" s="136">
        <f>'4 - 3NP-položky'!F39</f>
        <v>0</v>
      </c>
      <c r="BE64" s="3"/>
      <c r="BT64" s="132" t="s">
        <v>81</v>
      </c>
      <c r="BV64" s="132" t="s">
        <v>75</v>
      </c>
      <c r="BW64" s="132" t="s">
        <v>103</v>
      </c>
      <c r="BX64" s="132" t="s">
        <v>95</v>
      </c>
      <c r="CL64" s="132" t="s">
        <v>19</v>
      </c>
    </row>
    <row r="65" s="1" customFormat="1" ht="30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43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="1" customFormat="1" ht="6.96" customHeight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43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</sheetData>
  <sheetProtection sheet="1" formatColumns="0" formatRows="0" objects="1" scenarios="1" password="CC35"/>
  <mergeCells count="78">
    <mergeCell ref="C52:G52"/>
    <mergeCell ref="D60:H60"/>
    <mergeCell ref="D55:H55"/>
    <mergeCell ref="E64:I64"/>
    <mergeCell ref="E63:I63"/>
    <mergeCell ref="E58:I58"/>
    <mergeCell ref="E62:I62"/>
    <mergeCell ref="E61:I61"/>
    <mergeCell ref="E57:I57"/>
    <mergeCell ref="E56:I56"/>
    <mergeCell ref="E59:I59"/>
    <mergeCell ref="I52:AF52"/>
    <mergeCell ref="J55:AF55"/>
    <mergeCell ref="J60:AF60"/>
    <mergeCell ref="K56:AF56"/>
    <mergeCell ref="K58:AF58"/>
    <mergeCell ref="K64:AF64"/>
    <mergeCell ref="K61:AF61"/>
    <mergeCell ref="K62:AF62"/>
    <mergeCell ref="K63:AF63"/>
    <mergeCell ref="K59:AF59"/>
    <mergeCell ref="K57:AF57"/>
    <mergeCell ref="L45:AO45"/>
    <mergeCell ref="AR2:BE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W31:AE31"/>
    <mergeCell ref="L31:P31"/>
    <mergeCell ref="AK31:AO31"/>
    <mergeCell ref="AK32:AO32"/>
    <mergeCell ref="W32:AE32"/>
    <mergeCell ref="L32:P32"/>
    <mergeCell ref="W33:AE33"/>
    <mergeCell ref="AK33:AO33"/>
    <mergeCell ref="L33:P33"/>
    <mergeCell ref="AK35:AO35"/>
    <mergeCell ref="X35:AB35"/>
    <mergeCell ref="AG58:AM58"/>
    <mergeCell ref="AG64:AM64"/>
    <mergeCell ref="AG63:AM63"/>
    <mergeCell ref="AG62:AM62"/>
    <mergeCell ref="AG61:AM61"/>
    <mergeCell ref="AG52:AM52"/>
    <mergeCell ref="AG55:AM55"/>
    <mergeCell ref="AG60:AM60"/>
    <mergeCell ref="AG54:AM54"/>
    <mergeCell ref="AG56:AM56"/>
    <mergeCell ref="AG57:AM57"/>
    <mergeCell ref="AG59:AM59"/>
    <mergeCell ref="AM47:AN47"/>
    <mergeCell ref="AM49:AP49"/>
    <mergeCell ref="AM50:AP50"/>
    <mergeCell ref="AN63:AP63"/>
    <mergeCell ref="AN64:AP64"/>
    <mergeCell ref="AN62:AP62"/>
    <mergeCell ref="AN60:AP60"/>
    <mergeCell ref="AN52:AP52"/>
    <mergeCell ref="AN59:AP59"/>
    <mergeCell ref="AN57:AP57"/>
    <mergeCell ref="AN61:AP61"/>
    <mergeCell ref="AN54:AP54"/>
    <mergeCell ref="AN56:AP56"/>
    <mergeCell ref="AN55:AP55"/>
    <mergeCell ref="AN58:AP58"/>
    <mergeCell ref="AS49:AT51"/>
  </mergeCells>
  <hyperlinks>
    <hyperlink ref="A56" location="'1 - 1PP-stavební část'!C2" display="/"/>
    <hyperlink ref="A57" location="'2 - 1NP-stavební část'!C2" display="/"/>
    <hyperlink ref="A58" location="'3 - 2NP-stavební část'!C2" display="/"/>
    <hyperlink ref="A59" location="'4 - 3NP-stavební část'!C2" display="/"/>
    <hyperlink ref="A61" location="'1 - 1PP-položky'!C2" display="/"/>
    <hyperlink ref="A62" location="'2 - 1NP-položky'!C2" display="/"/>
    <hyperlink ref="A63" location="'3 - 2NP-položky'!C2" display="/"/>
    <hyperlink ref="A64" location="'4 - 3NP-položky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68" customWidth="1"/>
    <col min="2" max="2" width="1.667969" style="268" customWidth="1"/>
    <col min="3" max="4" width="5" style="268" customWidth="1"/>
    <col min="5" max="5" width="11.66016" style="268" customWidth="1"/>
    <col min="6" max="6" width="9.160156" style="268" customWidth="1"/>
    <col min="7" max="7" width="5" style="268" customWidth="1"/>
    <col min="8" max="8" width="77.83203" style="268" customWidth="1"/>
    <col min="9" max="10" width="20" style="268" customWidth="1"/>
    <col min="11" max="11" width="1.667969" style="268" customWidth="1"/>
  </cols>
  <sheetData>
    <row r="1" ht="37.5" customHeight="1"/>
    <row r="2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="14" customFormat="1" ht="45" customHeight="1">
      <c r="B3" s="272"/>
      <c r="C3" s="273" t="s">
        <v>1214</v>
      </c>
      <c r="D3" s="273"/>
      <c r="E3" s="273"/>
      <c r="F3" s="273"/>
      <c r="G3" s="273"/>
      <c r="H3" s="273"/>
      <c r="I3" s="273"/>
      <c r="J3" s="273"/>
      <c r="K3" s="274"/>
    </row>
    <row r="4" ht="25.5" customHeight="1">
      <c r="B4" s="275"/>
      <c r="C4" s="276" t="s">
        <v>1215</v>
      </c>
      <c r="D4" s="276"/>
      <c r="E4" s="276"/>
      <c r="F4" s="276"/>
      <c r="G4" s="276"/>
      <c r="H4" s="276"/>
      <c r="I4" s="276"/>
      <c r="J4" s="276"/>
      <c r="K4" s="277"/>
    </row>
    <row r="5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ht="15" customHeight="1">
      <c r="B6" s="275"/>
      <c r="C6" s="279" t="s">
        <v>1216</v>
      </c>
      <c r="D6" s="279"/>
      <c r="E6" s="279"/>
      <c r="F6" s="279"/>
      <c r="G6" s="279"/>
      <c r="H6" s="279"/>
      <c r="I6" s="279"/>
      <c r="J6" s="279"/>
      <c r="K6" s="277"/>
    </row>
    <row r="7" ht="15" customHeight="1">
      <c r="B7" s="280"/>
      <c r="C7" s="279" t="s">
        <v>1217</v>
      </c>
      <c r="D7" s="279"/>
      <c r="E7" s="279"/>
      <c r="F7" s="279"/>
      <c r="G7" s="279"/>
      <c r="H7" s="279"/>
      <c r="I7" s="279"/>
      <c r="J7" s="279"/>
      <c r="K7" s="277"/>
    </row>
    <row r="8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ht="15" customHeight="1">
      <c r="B9" s="280"/>
      <c r="C9" s="279" t="s">
        <v>1218</v>
      </c>
      <c r="D9" s="279"/>
      <c r="E9" s="279"/>
      <c r="F9" s="279"/>
      <c r="G9" s="279"/>
      <c r="H9" s="279"/>
      <c r="I9" s="279"/>
      <c r="J9" s="279"/>
      <c r="K9" s="277"/>
    </row>
    <row r="10" ht="15" customHeight="1">
      <c r="B10" s="280"/>
      <c r="C10" s="279"/>
      <c r="D10" s="279" t="s">
        <v>1219</v>
      </c>
      <c r="E10" s="279"/>
      <c r="F10" s="279"/>
      <c r="G10" s="279"/>
      <c r="H10" s="279"/>
      <c r="I10" s="279"/>
      <c r="J10" s="279"/>
      <c r="K10" s="277"/>
    </row>
    <row r="11" ht="15" customHeight="1">
      <c r="B11" s="280"/>
      <c r="C11" s="281"/>
      <c r="D11" s="279" t="s">
        <v>1220</v>
      </c>
      <c r="E11" s="279"/>
      <c r="F11" s="279"/>
      <c r="G11" s="279"/>
      <c r="H11" s="279"/>
      <c r="I11" s="279"/>
      <c r="J11" s="279"/>
      <c r="K11" s="277"/>
    </row>
    <row r="12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ht="15" customHeight="1">
      <c r="B13" s="280"/>
      <c r="C13" s="281"/>
      <c r="D13" s="282" t="s">
        <v>1221</v>
      </c>
      <c r="E13" s="279"/>
      <c r="F13" s="279"/>
      <c r="G13" s="279"/>
      <c r="H13" s="279"/>
      <c r="I13" s="279"/>
      <c r="J13" s="279"/>
      <c r="K13" s="277"/>
    </row>
    <row r="14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ht="15" customHeight="1">
      <c r="B15" s="280"/>
      <c r="C15" s="281"/>
      <c r="D15" s="279" t="s">
        <v>1222</v>
      </c>
      <c r="E15" s="279"/>
      <c r="F15" s="279"/>
      <c r="G15" s="279"/>
      <c r="H15" s="279"/>
      <c r="I15" s="279"/>
      <c r="J15" s="279"/>
      <c r="K15" s="277"/>
    </row>
    <row r="16" ht="15" customHeight="1">
      <c r="B16" s="280"/>
      <c r="C16" s="281"/>
      <c r="D16" s="279" t="s">
        <v>1223</v>
      </c>
      <c r="E16" s="279"/>
      <c r="F16" s="279"/>
      <c r="G16" s="279"/>
      <c r="H16" s="279"/>
      <c r="I16" s="279"/>
      <c r="J16" s="279"/>
      <c r="K16" s="277"/>
    </row>
    <row r="17" ht="15" customHeight="1">
      <c r="B17" s="280"/>
      <c r="C17" s="281"/>
      <c r="D17" s="279" t="s">
        <v>1224</v>
      </c>
      <c r="E17" s="279"/>
      <c r="F17" s="279"/>
      <c r="G17" s="279"/>
      <c r="H17" s="279"/>
      <c r="I17" s="279"/>
      <c r="J17" s="279"/>
      <c r="K17" s="277"/>
    </row>
    <row r="18" ht="15" customHeight="1">
      <c r="B18" s="280"/>
      <c r="C18" s="281"/>
      <c r="D18" s="281"/>
      <c r="E18" s="283" t="s">
        <v>79</v>
      </c>
      <c r="F18" s="279" t="s">
        <v>1225</v>
      </c>
      <c r="G18" s="279"/>
      <c r="H18" s="279"/>
      <c r="I18" s="279"/>
      <c r="J18" s="279"/>
      <c r="K18" s="277"/>
    </row>
    <row r="19" ht="15" customHeight="1">
      <c r="B19" s="280"/>
      <c r="C19" s="281"/>
      <c r="D19" s="281"/>
      <c r="E19" s="283" t="s">
        <v>1226</v>
      </c>
      <c r="F19" s="279" t="s">
        <v>1227</v>
      </c>
      <c r="G19" s="279"/>
      <c r="H19" s="279"/>
      <c r="I19" s="279"/>
      <c r="J19" s="279"/>
      <c r="K19" s="277"/>
    </row>
    <row r="20" ht="15" customHeight="1">
      <c r="B20" s="280"/>
      <c r="C20" s="281"/>
      <c r="D20" s="281"/>
      <c r="E20" s="283" t="s">
        <v>1228</v>
      </c>
      <c r="F20" s="279" t="s">
        <v>1229</v>
      </c>
      <c r="G20" s="279"/>
      <c r="H20" s="279"/>
      <c r="I20" s="279"/>
      <c r="J20" s="279"/>
      <c r="K20" s="277"/>
    </row>
    <row r="21" ht="15" customHeight="1">
      <c r="B21" s="280"/>
      <c r="C21" s="281"/>
      <c r="D21" s="281"/>
      <c r="E21" s="283" t="s">
        <v>1230</v>
      </c>
      <c r="F21" s="279" t="s">
        <v>1231</v>
      </c>
      <c r="G21" s="279"/>
      <c r="H21" s="279"/>
      <c r="I21" s="279"/>
      <c r="J21" s="279"/>
      <c r="K21" s="277"/>
    </row>
    <row r="22" ht="15" customHeight="1">
      <c r="B22" s="280"/>
      <c r="C22" s="281"/>
      <c r="D22" s="281"/>
      <c r="E22" s="283" t="s">
        <v>1232</v>
      </c>
      <c r="F22" s="279" t="s">
        <v>1233</v>
      </c>
      <c r="G22" s="279"/>
      <c r="H22" s="279"/>
      <c r="I22" s="279"/>
      <c r="J22" s="279"/>
      <c r="K22" s="277"/>
    </row>
    <row r="23" ht="15" customHeight="1">
      <c r="B23" s="280"/>
      <c r="C23" s="281"/>
      <c r="D23" s="281"/>
      <c r="E23" s="283" t="s">
        <v>84</v>
      </c>
      <c r="F23" s="279" t="s">
        <v>1234</v>
      </c>
      <c r="G23" s="279"/>
      <c r="H23" s="279"/>
      <c r="I23" s="279"/>
      <c r="J23" s="279"/>
      <c r="K23" s="277"/>
    </row>
    <row r="24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ht="15" customHeight="1">
      <c r="B25" s="280"/>
      <c r="C25" s="279" t="s">
        <v>1235</v>
      </c>
      <c r="D25" s="279"/>
      <c r="E25" s="279"/>
      <c r="F25" s="279"/>
      <c r="G25" s="279"/>
      <c r="H25" s="279"/>
      <c r="I25" s="279"/>
      <c r="J25" s="279"/>
      <c r="K25" s="277"/>
    </row>
    <row r="26" ht="15" customHeight="1">
      <c r="B26" s="280"/>
      <c r="C26" s="279" t="s">
        <v>1236</v>
      </c>
      <c r="D26" s="279"/>
      <c r="E26" s="279"/>
      <c r="F26" s="279"/>
      <c r="G26" s="279"/>
      <c r="H26" s="279"/>
      <c r="I26" s="279"/>
      <c r="J26" s="279"/>
      <c r="K26" s="277"/>
    </row>
    <row r="27" ht="15" customHeight="1">
      <c r="B27" s="280"/>
      <c r="C27" s="279"/>
      <c r="D27" s="279" t="s">
        <v>1237</v>
      </c>
      <c r="E27" s="279"/>
      <c r="F27" s="279"/>
      <c r="G27" s="279"/>
      <c r="H27" s="279"/>
      <c r="I27" s="279"/>
      <c r="J27" s="279"/>
      <c r="K27" s="277"/>
    </row>
    <row r="28" ht="15" customHeight="1">
      <c r="B28" s="280"/>
      <c r="C28" s="281"/>
      <c r="D28" s="279" t="s">
        <v>1238</v>
      </c>
      <c r="E28" s="279"/>
      <c r="F28" s="279"/>
      <c r="G28" s="279"/>
      <c r="H28" s="279"/>
      <c r="I28" s="279"/>
      <c r="J28" s="279"/>
      <c r="K28" s="277"/>
    </row>
    <row r="29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ht="15" customHeight="1">
      <c r="B30" s="280"/>
      <c r="C30" s="281"/>
      <c r="D30" s="279" t="s">
        <v>1239</v>
      </c>
      <c r="E30" s="279"/>
      <c r="F30" s="279"/>
      <c r="G30" s="279"/>
      <c r="H30" s="279"/>
      <c r="I30" s="279"/>
      <c r="J30" s="279"/>
      <c r="K30" s="277"/>
    </row>
    <row r="31" ht="15" customHeight="1">
      <c r="B31" s="280"/>
      <c r="C31" s="281"/>
      <c r="D31" s="279" t="s">
        <v>1240</v>
      </c>
      <c r="E31" s="279"/>
      <c r="F31" s="279"/>
      <c r="G31" s="279"/>
      <c r="H31" s="279"/>
      <c r="I31" s="279"/>
      <c r="J31" s="279"/>
      <c r="K31" s="277"/>
    </row>
    <row r="32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ht="15" customHeight="1">
      <c r="B33" s="280"/>
      <c r="C33" s="281"/>
      <c r="D33" s="279" t="s">
        <v>1241</v>
      </c>
      <c r="E33" s="279"/>
      <c r="F33" s="279"/>
      <c r="G33" s="279"/>
      <c r="H33" s="279"/>
      <c r="I33" s="279"/>
      <c r="J33" s="279"/>
      <c r="K33" s="277"/>
    </row>
    <row r="34" ht="15" customHeight="1">
      <c r="B34" s="280"/>
      <c r="C34" s="281"/>
      <c r="D34" s="279" t="s">
        <v>1242</v>
      </c>
      <c r="E34" s="279"/>
      <c r="F34" s="279"/>
      <c r="G34" s="279"/>
      <c r="H34" s="279"/>
      <c r="I34" s="279"/>
      <c r="J34" s="279"/>
      <c r="K34" s="277"/>
    </row>
    <row r="35" ht="15" customHeight="1">
      <c r="B35" s="280"/>
      <c r="C35" s="281"/>
      <c r="D35" s="279" t="s">
        <v>1243</v>
      </c>
      <c r="E35" s="279"/>
      <c r="F35" s="279"/>
      <c r="G35" s="279"/>
      <c r="H35" s="279"/>
      <c r="I35" s="279"/>
      <c r="J35" s="279"/>
      <c r="K35" s="277"/>
    </row>
    <row r="36" ht="15" customHeight="1">
      <c r="B36" s="280"/>
      <c r="C36" s="281"/>
      <c r="D36" s="279"/>
      <c r="E36" s="282" t="s">
        <v>134</v>
      </c>
      <c r="F36" s="279"/>
      <c r="G36" s="279" t="s">
        <v>1244</v>
      </c>
      <c r="H36" s="279"/>
      <c r="I36" s="279"/>
      <c r="J36" s="279"/>
      <c r="K36" s="277"/>
    </row>
    <row r="37" ht="30.75" customHeight="1">
      <c r="B37" s="280"/>
      <c r="C37" s="281"/>
      <c r="D37" s="279"/>
      <c r="E37" s="282" t="s">
        <v>1245</v>
      </c>
      <c r="F37" s="279"/>
      <c r="G37" s="279" t="s">
        <v>1246</v>
      </c>
      <c r="H37" s="279"/>
      <c r="I37" s="279"/>
      <c r="J37" s="279"/>
      <c r="K37" s="277"/>
    </row>
    <row r="38" ht="15" customHeight="1">
      <c r="B38" s="280"/>
      <c r="C38" s="281"/>
      <c r="D38" s="279"/>
      <c r="E38" s="282" t="s">
        <v>54</v>
      </c>
      <c r="F38" s="279"/>
      <c r="G38" s="279" t="s">
        <v>1247</v>
      </c>
      <c r="H38" s="279"/>
      <c r="I38" s="279"/>
      <c r="J38" s="279"/>
      <c r="K38" s="277"/>
    </row>
    <row r="39" ht="15" customHeight="1">
      <c r="B39" s="280"/>
      <c r="C39" s="281"/>
      <c r="D39" s="279"/>
      <c r="E39" s="282" t="s">
        <v>55</v>
      </c>
      <c r="F39" s="279"/>
      <c r="G39" s="279" t="s">
        <v>1248</v>
      </c>
      <c r="H39" s="279"/>
      <c r="I39" s="279"/>
      <c r="J39" s="279"/>
      <c r="K39" s="277"/>
    </row>
    <row r="40" ht="15" customHeight="1">
      <c r="B40" s="280"/>
      <c r="C40" s="281"/>
      <c r="D40" s="279"/>
      <c r="E40" s="282" t="s">
        <v>135</v>
      </c>
      <c r="F40" s="279"/>
      <c r="G40" s="279" t="s">
        <v>1249</v>
      </c>
      <c r="H40" s="279"/>
      <c r="I40" s="279"/>
      <c r="J40" s="279"/>
      <c r="K40" s="277"/>
    </row>
    <row r="41" ht="15" customHeight="1">
      <c r="B41" s="280"/>
      <c r="C41" s="281"/>
      <c r="D41" s="279"/>
      <c r="E41" s="282" t="s">
        <v>136</v>
      </c>
      <c r="F41" s="279"/>
      <c r="G41" s="279" t="s">
        <v>1250</v>
      </c>
      <c r="H41" s="279"/>
      <c r="I41" s="279"/>
      <c r="J41" s="279"/>
      <c r="K41" s="277"/>
    </row>
    <row r="42" ht="15" customHeight="1">
      <c r="B42" s="280"/>
      <c r="C42" s="281"/>
      <c r="D42" s="279"/>
      <c r="E42" s="282" t="s">
        <v>1251</v>
      </c>
      <c r="F42" s="279"/>
      <c r="G42" s="279" t="s">
        <v>1252</v>
      </c>
      <c r="H42" s="279"/>
      <c r="I42" s="279"/>
      <c r="J42" s="279"/>
      <c r="K42" s="277"/>
    </row>
    <row r="43" ht="15" customHeight="1">
      <c r="B43" s="280"/>
      <c r="C43" s="281"/>
      <c r="D43" s="279"/>
      <c r="E43" s="282"/>
      <c r="F43" s="279"/>
      <c r="G43" s="279" t="s">
        <v>1253</v>
      </c>
      <c r="H43" s="279"/>
      <c r="I43" s="279"/>
      <c r="J43" s="279"/>
      <c r="K43" s="277"/>
    </row>
    <row r="44" ht="15" customHeight="1">
      <c r="B44" s="280"/>
      <c r="C44" s="281"/>
      <c r="D44" s="279"/>
      <c r="E44" s="282" t="s">
        <v>1254</v>
      </c>
      <c r="F44" s="279"/>
      <c r="G44" s="279" t="s">
        <v>1255</v>
      </c>
      <c r="H44" s="279"/>
      <c r="I44" s="279"/>
      <c r="J44" s="279"/>
      <c r="K44" s="277"/>
    </row>
    <row r="45" ht="15" customHeight="1">
      <c r="B45" s="280"/>
      <c r="C45" s="281"/>
      <c r="D45" s="279"/>
      <c r="E45" s="282" t="s">
        <v>138</v>
      </c>
      <c r="F45" s="279"/>
      <c r="G45" s="279" t="s">
        <v>1256</v>
      </c>
      <c r="H45" s="279"/>
      <c r="I45" s="279"/>
      <c r="J45" s="279"/>
      <c r="K45" s="277"/>
    </row>
    <row r="46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ht="15" customHeight="1">
      <c r="B47" s="280"/>
      <c r="C47" s="281"/>
      <c r="D47" s="279" t="s">
        <v>1257</v>
      </c>
      <c r="E47" s="279"/>
      <c r="F47" s="279"/>
      <c r="G47" s="279"/>
      <c r="H47" s="279"/>
      <c r="I47" s="279"/>
      <c r="J47" s="279"/>
      <c r="K47" s="277"/>
    </row>
    <row r="48" ht="15" customHeight="1">
      <c r="B48" s="280"/>
      <c r="C48" s="281"/>
      <c r="D48" s="281"/>
      <c r="E48" s="279" t="s">
        <v>1258</v>
      </c>
      <c r="F48" s="279"/>
      <c r="G48" s="279"/>
      <c r="H48" s="279"/>
      <c r="I48" s="279"/>
      <c r="J48" s="279"/>
      <c r="K48" s="277"/>
    </row>
    <row r="49" ht="15" customHeight="1">
      <c r="B49" s="280"/>
      <c r="C49" s="281"/>
      <c r="D49" s="281"/>
      <c r="E49" s="279" t="s">
        <v>1259</v>
      </c>
      <c r="F49" s="279"/>
      <c r="G49" s="279"/>
      <c r="H49" s="279"/>
      <c r="I49" s="279"/>
      <c r="J49" s="279"/>
      <c r="K49" s="277"/>
    </row>
    <row r="50" ht="15" customHeight="1">
      <c r="B50" s="280"/>
      <c r="C50" s="281"/>
      <c r="D50" s="281"/>
      <c r="E50" s="279" t="s">
        <v>1260</v>
      </c>
      <c r="F50" s="279"/>
      <c r="G50" s="279"/>
      <c r="H50" s="279"/>
      <c r="I50" s="279"/>
      <c r="J50" s="279"/>
      <c r="K50" s="277"/>
    </row>
    <row r="51" ht="15" customHeight="1">
      <c r="B51" s="280"/>
      <c r="C51" s="281"/>
      <c r="D51" s="279" t="s">
        <v>1261</v>
      </c>
      <c r="E51" s="279"/>
      <c r="F51" s="279"/>
      <c r="G51" s="279"/>
      <c r="H51" s="279"/>
      <c r="I51" s="279"/>
      <c r="J51" s="279"/>
      <c r="K51" s="277"/>
    </row>
    <row r="52" ht="25.5" customHeight="1">
      <c r="B52" s="275"/>
      <c r="C52" s="276" t="s">
        <v>1262</v>
      </c>
      <c r="D52" s="276"/>
      <c r="E52" s="276"/>
      <c r="F52" s="276"/>
      <c r="G52" s="276"/>
      <c r="H52" s="276"/>
      <c r="I52" s="276"/>
      <c r="J52" s="276"/>
      <c r="K52" s="277"/>
    </row>
    <row r="53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ht="15" customHeight="1">
      <c r="B54" s="275"/>
      <c r="C54" s="279" t="s">
        <v>1263</v>
      </c>
      <c r="D54" s="279"/>
      <c r="E54" s="279"/>
      <c r="F54" s="279"/>
      <c r="G54" s="279"/>
      <c r="H54" s="279"/>
      <c r="I54" s="279"/>
      <c r="J54" s="279"/>
      <c r="K54" s="277"/>
    </row>
    <row r="55" ht="15" customHeight="1">
      <c r="B55" s="275"/>
      <c r="C55" s="279" t="s">
        <v>1264</v>
      </c>
      <c r="D55" s="279"/>
      <c r="E55" s="279"/>
      <c r="F55" s="279"/>
      <c r="G55" s="279"/>
      <c r="H55" s="279"/>
      <c r="I55" s="279"/>
      <c r="J55" s="279"/>
      <c r="K55" s="277"/>
    </row>
    <row r="56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ht="15" customHeight="1">
      <c r="B57" s="275"/>
      <c r="C57" s="279" t="s">
        <v>1265</v>
      </c>
      <c r="D57" s="279"/>
      <c r="E57" s="279"/>
      <c r="F57" s="279"/>
      <c r="G57" s="279"/>
      <c r="H57" s="279"/>
      <c r="I57" s="279"/>
      <c r="J57" s="279"/>
      <c r="K57" s="277"/>
    </row>
    <row r="58" ht="15" customHeight="1">
      <c r="B58" s="275"/>
      <c r="C58" s="281"/>
      <c r="D58" s="279" t="s">
        <v>1266</v>
      </c>
      <c r="E58" s="279"/>
      <c r="F58" s="279"/>
      <c r="G58" s="279"/>
      <c r="H58" s="279"/>
      <c r="I58" s="279"/>
      <c r="J58" s="279"/>
      <c r="K58" s="277"/>
    </row>
    <row r="59" ht="15" customHeight="1">
      <c r="B59" s="275"/>
      <c r="C59" s="281"/>
      <c r="D59" s="279" t="s">
        <v>1267</v>
      </c>
      <c r="E59" s="279"/>
      <c r="F59" s="279"/>
      <c r="G59" s="279"/>
      <c r="H59" s="279"/>
      <c r="I59" s="279"/>
      <c r="J59" s="279"/>
      <c r="K59" s="277"/>
    </row>
    <row r="60" ht="15" customHeight="1">
      <c r="B60" s="275"/>
      <c r="C60" s="281"/>
      <c r="D60" s="279" t="s">
        <v>1268</v>
      </c>
      <c r="E60" s="279"/>
      <c r="F60" s="279"/>
      <c r="G60" s="279"/>
      <c r="H60" s="279"/>
      <c r="I60" s="279"/>
      <c r="J60" s="279"/>
      <c r="K60" s="277"/>
    </row>
    <row r="61" ht="15" customHeight="1">
      <c r="B61" s="275"/>
      <c r="C61" s="281"/>
      <c r="D61" s="279" t="s">
        <v>1269</v>
      </c>
      <c r="E61" s="279"/>
      <c r="F61" s="279"/>
      <c r="G61" s="279"/>
      <c r="H61" s="279"/>
      <c r="I61" s="279"/>
      <c r="J61" s="279"/>
      <c r="K61" s="277"/>
    </row>
    <row r="62" ht="15" customHeight="1">
      <c r="B62" s="275"/>
      <c r="C62" s="281"/>
      <c r="D62" s="284" t="s">
        <v>1270</v>
      </c>
      <c r="E62" s="284"/>
      <c r="F62" s="284"/>
      <c r="G62" s="284"/>
      <c r="H62" s="284"/>
      <c r="I62" s="284"/>
      <c r="J62" s="284"/>
      <c r="K62" s="277"/>
    </row>
    <row r="63" ht="15" customHeight="1">
      <c r="B63" s="275"/>
      <c r="C63" s="281"/>
      <c r="D63" s="279" t="s">
        <v>1271</v>
      </c>
      <c r="E63" s="279"/>
      <c r="F63" s="279"/>
      <c r="G63" s="279"/>
      <c r="H63" s="279"/>
      <c r="I63" s="279"/>
      <c r="J63" s="279"/>
      <c r="K63" s="277"/>
    </row>
    <row r="64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ht="15" customHeight="1">
      <c r="B65" s="275"/>
      <c r="C65" s="281"/>
      <c r="D65" s="279" t="s">
        <v>1272</v>
      </c>
      <c r="E65" s="279"/>
      <c r="F65" s="279"/>
      <c r="G65" s="279"/>
      <c r="H65" s="279"/>
      <c r="I65" s="279"/>
      <c r="J65" s="279"/>
      <c r="K65" s="277"/>
    </row>
    <row r="66" ht="15" customHeight="1">
      <c r="B66" s="275"/>
      <c r="C66" s="281"/>
      <c r="D66" s="284" t="s">
        <v>1273</v>
      </c>
      <c r="E66" s="284"/>
      <c r="F66" s="284"/>
      <c r="G66" s="284"/>
      <c r="H66" s="284"/>
      <c r="I66" s="284"/>
      <c r="J66" s="284"/>
      <c r="K66" s="277"/>
    </row>
    <row r="67" ht="15" customHeight="1">
      <c r="B67" s="275"/>
      <c r="C67" s="281"/>
      <c r="D67" s="279" t="s">
        <v>1274</v>
      </c>
      <c r="E67" s="279"/>
      <c r="F67" s="279"/>
      <c r="G67" s="279"/>
      <c r="H67" s="279"/>
      <c r="I67" s="279"/>
      <c r="J67" s="279"/>
      <c r="K67" s="277"/>
    </row>
    <row r="68" ht="15" customHeight="1">
      <c r="B68" s="275"/>
      <c r="C68" s="281"/>
      <c r="D68" s="279" t="s">
        <v>1275</v>
      </c>
      <c r="E68" s="279"/>
      <c r="F68" s="279"/>
      <c r="G68" s="279"/>
      <c r="H68" s="279"/>
      <c r="I68" s="279"/>
      <c r="J68" s="279"/>
      <c r="K68" s="277"/>
    </row>
    <row r="69" ht="15" customHeight="1">
      <c r="B69" s="275"/>
      <c r="C69" s="281"/>
      <c r="D69" s="279" t="s">
        <v>1276</v>
      </c>
      <c r="E69" s="279"/>
      <c r="F69" s="279"/>
      <c r="G69" s="279"/>
      <c r="H69" s="279"/>
      <c r="I69" s="279"/>
      <c r="J69" s="279"/>
      <c r="K69" s="277"/>
    </row>
    <row r="70" ht="15" customHeight="1">
      <c r="B70" s="275"/>
      <c r="C70" s="281"/>
      <c r="D70" s="279" t="s">
        <v>1277</v>
      </c>
      <c r="E70" s="279"/>
      <c r="F70" s="279"/>
      <c r="G70" s="279"/>
      <c r="H70" s="279"/>
      <c r="I70" s="279"/>
      <c r="J70" s="279"/>
      <c r="K70" s="277"/>
    </row>
    <row r="7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ht="45" customHeight="1">
      <c r="B75" s="294"/>
      <c r="C75" s="295" t="s">
        <v>1278</v>
      </c>
      <c r="D75" s="295"/>
      <c r="E75" s="295"/>
      <c r="F75" s="295"/>
      <c r="G75" s="295"/>
      <c r="H75" s="295"/>
      <c r="I75" s="295"/>
      <c r="J75" s="295"/>
      <c r="K75" s="296"/>
    </row>
    <row r="76" ht="17.25" customHeight="1">
      <c r="B76" s="294"/>
      <c r="C76" s="297" t="s">
        <v>1279</v>
      </c>
      <c r="D76" s="297"/>
      <c r="E76" s="297"/>
      <c r="F76" s="297" t="s">
        <v>1280</v>
      </c>
      <c r="G76" s="298"/>
      <c r="H76" s="297" t="s">
        <v>55</v>
      </c>
      <c r="I76" s="297" t="s">
        <v>58</v>
      </c>
      <c r="J76" s="297" t="s">
        <v>1281</v>
      </c>
      <c r="K76" s="296"/>
    </row>
    <row r="77" ht="17.25" customHeight="1">
      <c r="B77" s="294"/>
      <c r="C77" s="299" t="s">
        <v>1282</v>
      </c>
      <c r="D77" s="299"/>
      <c r="E77" s="299"/>
      <c r="F77" s="300" t="s">
        <v>1283</v>
      </c>
      <c r="G77" s="301"/>
      <c r="H77" s="299"/>
      <c r="I77" s="299"/>
      <c r="J77" s="299" t="s">
        <v>1284</v>
      </c>
      <c r="K77" s="296"/>
    </row>
    <row r="78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ht="15" customHeight="1">
      <c r="B79" s="294"/>
      <c r="C79" s="282" t="s">
        <v>54</v>
      </c>
      <c r="D79" s="304"/>
      <c r="E79" s="304"/>
      <c r="F79" s="305" t="s">
        <v>1195</v>
      </c>
      <c r="G79" s="306"/>
      <c r="H79" s="282" t="s">
        <v>1285</v>
      </c>
      <c r="I79" s="282" t="s">
        <v>1286</v>
      </c>
      <c r="J79" s="282">
        <v>20</v>
      </c>
      <c r="K79" s="296"/>
    </row>
    <row r="80" ht="15" customHeight="1">
      <c r="B80" s="294"/>
      <c r="C80" s="282" t="s">
        <v>1287</v>
      </c>
      <c r="D80" s="282"/>
      <c r="E80" s="282"/>
      <c r="F80" s="305" t="s">
        <v>1195</v>
      </c>
      <c r="G80" s="306"/>
      <c r="H80" s="282" t="s">
        <v>1288</v>
      </c>
      <c r="I80" s="282" t="s">
        <v>1286</v>
      </c>
      <c r="J80" s="282">
        <v>120</v>
      </c>
      <c r="K80" s="296"/>
    </row>
    <row r="81" ht="15" customHeight="1">
      <c r="B81" s="307"/>
      <c r="C81" s="282" t="s">
        <v>1289</v>
      </c>
      <c r="D81" s="282"/>
      <c r="E81" s="282"/>
      <c r="F81" s="305" t="s">
        <v>1290</v>
      </c>
      <c r="G81" s="306"/>
      <c r="H81" s="282" t="s">
        <v>1291</v>
      </c>
      <c r="I81" s="282" t="s">
        <v>1286</v>
      </c>
      <c r="J81" s="282">
        <v>50</v>
      </c>
      <c r="K81" s="296"/>
    </row>
    <row r="82" ht="15" customHeight="1">
      <c r="B82" s="307"/>
      <c r="C82" s="282" t="s">
        <v>1292</v>
      </c>
      <c r="D82" s="282"/>
      <c r="E82" s="282"/>
      <c r="F82" s="305" t="s">
        <v>1195</v>
      </c>
      <c r="G82" s="306"/>
      <c r="H82" s="282" t="s">
        <v>1293</v>
      </c>
      <c r="I82" s="282" t="s">
        <v>1294</v>
      </c>
      <c r="J82" s="282"/>
      <c r="K82" s="296"/>
    </row>
    <row r="83" ht="15" customHeight="1">
      <c r="B83" s="307"/>
      <c r="C83" s="308" t="s">
        <v>1295</v>
      </c>
      <c r="D83" s="308"/>
      <c r="E83" s="308"/>
      <c r="F83" s="309" t="s">
        <v>1290</v>
      </c>
      <c r="G83" s="308"/>
      <c r="H83" s="308" t="s">
        <v>1296</v>
      </c>
      <c r="I83" s="308" t="s">
        <v>1286</v>
      </c>
      <c r="J83" s="308">
        <v>15</v>
      </c>
      <c r="K83" s="296"/>
    </row>
    <row r="84" ht="15" customHeight="1">
      <c r="B84" s="307"/>
      <c r="C84" s="308" t="s">
        <v>1297</v>
      </c>
      <c r="D84" s="308"/>
      <c r="E84" s="308"/>
      <c r="F84" s="309" t="s">
        <v>1290</v>
      </c>
      <c r="G84" s="308"/>
      <c r="H84" s="308" t="s">
        <v>1298</v>
      </c>
      <c r="I84" s="308" t="s">
        <v>1286</v>
      </c>
      <c r="J84" s="308">
        <v>15</v>
      </c>
      <c r="K84" s="296"/>
    </row>
    <row r="85" ht="15" customHeight="1">
      <c r="B85" s="307"/>
      <c r="C85" s="308" t="s">
        <v>1299</v>
      </c>
      <c r="D85" s="308"/>
      <c r="E85" s="308"/>
      <c r="F85" s="309" t="s">
        <v>1290</v>
      </c>
      <c r="G85" s="308"/>
      <c r="H85" s="308" t="s">
        <v>1300</v>
      </c>
      <c r="I85" s="308" t="s">
        <v>1286</v>
      </c>
      <c r="J85" s="308">
        <v>20</v>
      </c>
      <c r="K85" s="296"/>
    </row>
    <row r="86" ht="15" customHeight="1">
      <c r="B86" s="307"/>
      <c r="C86" s="308" t="s">
        <v>1301</v>
      </c>
      <c r="D86" s="308"/>
      <c r="E86" s="308"/>
      <c r="F86" s="309" t="s">
        <v>1290</v>
      </c>
      <c r="G86" s="308"/>
      <c r="H86" s="308" t="s">
        <v>1302</v>
      </c>
      <c r="I86" s="308" t="s">
        <v>1286</v>
      </c>
      <c r="J86" s="308">
        <v>20</v>
      </c>
      <c r="K86" s="296"/>
    </row>
    <row r="87" ht="15" customHeight="1">
      <c r="B87" s="307"/>
      <c r="C87" s="282" t="s">
        <v>1303</v>
      </c>
      <c r="D87" s="282"/>
      <c r="E87" s="282"/>
      <c r="F87" s="305" t="s">
        <v>1290</v>
      </c>
      <c r="G87" s="306"/>
      <c r="H87" s="282" t="s">
        <v>1304</v>
      </c>
      <c r="I87" s="282" t="s">
        <v>1286</v>
      </c>
      <c r="J87" s="282">
        <v>50</v>
      </c>
      <c r="K87" s="296"/>
    </row>
    <row r="88" ht="15" customHeight="1">
      <c r="B88" s="307"/>
      <c r="C88" s="282" t="s">
        <v>1305</v>
      </c>
      <c r="D88" s="282"/>
      <c r="E88" s="282"/>
      <c r="F88" s="305" t="s">
        <v>1290</v>
      </c>
      <c r="G88" s="306"/>
      <c r="H88" s="282" t="s">
        <v>1306</v>
      </c>
      <c r="I88" s="282" t="s">
        <v>1286</v>
      </c>
      <c r="J88" s="282">
        <v>20</v>
      </c>
      <c r="K88" s="296"/>
    </row>
    <row r="89" ht="15" customHeight="1">
      <c r="B89" s="307"/>
      <c r="C89" s="282" t="s">
        <v>1307</v>
      </c>
      <c r="D89" s="282"/>
      <c r="E89" s="282"/>
      <c r="F89" s="305" t="s">
        <v>1290</v>
      </c>
      <c r="G89" s="306"/>
      <c r="H89" s="282" t="s">
        <v>1308</v>
      </c>
      <c r="I89" s="282" t="s">
        <v>1286</v>
      </c>
      <c r="J89" s="282">
        <v>20</v>
      </c>
      <c r="K89" s="296"/>
    </row>
    <row r="90" ht="15" customHeight="1">
      <c r="B90" s="307"/>
      <c r="C90" s="282" t="s">
        <v>1309</v>
      </c>
      <c r="D90" s="282"/>
      <c r="E90" s="282"/>
      <c r="F90" s="305" t="s">
        <v>1290</v>
      </c>
      <c r="G90" s="306"/>
      <c r="H90" s="282" t="s">
        <v>1310</v>
      </c>
      <c r="I90" s="282" t="s">
        <v>1286</v>
      </c>
      <c r="J90" s="282">
        <v>50</v>
      </c>
      <c r="K90" s="296"/>
    </row>
    <row r="91" ht="15" customHeight="1">
      <c r="B91" s="307"/>
      <c r="C91" s="282" t="s">
        <v>1311</v>
      </c>
      <c r="D91" s="282"/>
      <c r="E91" s="282"/>
      <c r="F91" s="305" t="s">
        <v>1290</v>
      </c>
      <c r="G91" s="306"/>
      <c r="H91" s="282" t="s">
        <v>1311</v>
      </c>
      <c r="I91" s="282" t="s">
        <v>1286</v>
      </c>
      <c r="J91" s="282">
        <v>50</v>
      </c>
      <c r="K91" s="296"/>
    </row>
    <row r="92" ht="15" customHeight="1">
      <c r="B92" s="307"/>
      <c r="C92" s="282" t="s">
        <v>1312</v>
      </c>
      <c r="D92" s="282"/>
      <c r="E92" s="282"/>
      <c r="F92" s="305" t="s">
        <v>1290</v>
      </c>
      <c r="G92" s="306"/>
      <c r="H92" s="282" t="s">
        <v>1313</v>
      </c>
      <c r="I92" s="282" t="s">
        <v>1286</v>
      </c>
      <c r="J92" s="282">
        <v>255</v>
      </c>
      <c r="K92" s="296"/>
    </row>
    <row r="93" ht="15" customHeight="1">
      <c r="B93" s="307"/>
      <c r="C93" s="282" t="s">
        <v>1314</v>
      </c>
      <c r="D93" s="282"/>
      <c r="E93" s="282"/>
      <c r="F93" s="305" t="s">
        <v>1195</v>
      </c>
      <c r="G93" s="306"/>
      <c r="H93" s="282" t="s">
        <v>1315</v>
      </c>
      <c r="I93" s="282" t="s">
        <v>1316</v>
      </c>
      <c r="J93" s="282"/>
      <c r="K93" s="296"/>
    </row>
    <row r="94" ht="15" customHeight="1">
      <c r="B94" s="307"/>
      <c r="C94" s="282" t="s">
        <v>1317</v>
      </c>
      <c r="D94" s="282"/>
      <c r="E94" s="282"/>
      <c r="F94" s="305" t="s">
        <v>1195</v>
      </c>
      <c r="G94" s="306"/>
      <c r="H94" s="282" t="s">
        <v>1318</v>
      </c>
      <c r="I94" s="282" t="s">
        <v>1319</v>
      </c>
      <c r="J94" s="282"/>
      <c r="K94" s="296"/>
    </row>
    <row r="95" ht="15" customHeight="1">
      <c r="B95" s="307"/>
      <c r="C95" s="282" t="s">
        <v>1320</v>
      </c>
      <c r="D95" s="282"/>
      <c r="E95" s="282"/>
      <c r="F95" s="305" t="s">
        <v>1195</v>
      </c>
      <c r="G95" s="306"/>
      <c r="H95" s="282" t="s">
        <v>1320</v>
      </c>
      <c r="I95" s="282" t="s">
        <v>1319</v>
      </c>
      <c r="J95" s="282"/>
      <c r="K95" s="296"/>
    </row>
    <row r="96" ht="15" customHeight="1">
      <c r="B96" s="307"/>
      <c r="C96" s="282" t="s">
        <v>39</v>
      </c>
      <c r="D96" s="282"/>
      <c r="E96" s="282"/>
      <c r="F96" s="305" t="s">
        <v>1195</v>
      </c>
      <c r="G96" s="306"/>
      <c r="H96" s="282" t="s">
        <v>1321</v>
      </c>
      <c r="I96" s="282" t="s">
        <v>1319</v>
      </c>
      <c r="J96" s="282"/>
      <c r="K96" s="296"/>
    </row>
    <row r="97" ht="15" customHeight="1">
      <c r="B97" s="307"/>
      <c r="C97" s="282" t="s">
        <v>49</v>
      </c>
      <c r="D97" s="282"/>
      <c r="E97" s="282"/>
      <c r="F97" s="305" t="s">
        <v>1195</v>
      </c>
      <c r="G97" s="306"/>
      <c r="H97" s="282" t="s">
        <v>1322</v>
      </c>
      <c r="I97" s="282" t="s">
        <v>1319</v>
      </c>
      <c r="J97" s="282"/>
      <c r="K97" s="296"/>
    </row>
    <row r="98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ht="45" customHeight="1">
      <c r="B102" s="294"/>
      <c r="C102" s="295" t="s">
        <v>1323</v>
      </c>
      <c r="D102" s="295"/>
      <c r="E102" s="295"/>
      <c r="F102" s="295"/>
      <c r="G102" s="295"/>
      <c r="H102" s="295"/>
      <c r="I102" s="295"/>
      <c r="J102" s="295"/>
      <c r="K102" s="296"/>
    </row>
    <row r="103" ht="17.25" customHeight="1">
      <c r="B103" s="294"/>
      <c r="C103" s="297" t="s">
        <v>1279</v>
      </c>
      <c r="D103" s="297"/>
      <c r="E103" s="297"/>
      <c r="F103" s="297" t="s">
        <v>1280</v>
      </c>
      <c r="G103" s="298"/>
      <c r="H103" s="297" t="s">
        <v>55</v>
      </c>
      <c r="I103" s="297" t="s">
        <v>58</v>
      </c>
      <c r="J103" s="297" t="s">
        <v>1281</v>
      </c>
      <c r="K103" s="296"/>
    </row>
    <row r="104" ht="17.25" customHeight="1">
      <c r="B104" s="294"/>
      <c r="C104" s="299" t="s">
        <v>1282</v>
      </c>
      <c r="D104" s="299"/>
      <c r="E104" s="299"/>
      <c r="F104" s="300" t="s">
        <v>1283</v>
      </c>
      <c r="G104" s="301"/>
      <c r="H104" s="299"/>
      <c r="I104" s="299"/>
      <c r="J104" s="299" t="s">
        <v>1284</v>
      </c>
      <c r="K104" s="296"/>
    </row>
    <row r="105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ht="15" customHeight="1">
      <c r="B106" s="294"/>
      <c r="C106" s="282" t="s">
        <v>54</v>
      </c>
      <c r="D106" s="304"/>
      <c r="E106" s="304"/>
      <c r="F106" s="305" t="s">
        <v>1195</v>
      </c>
      <c r="G106" s="282"/>
      <c r="H106" s="282" t="s">
        <v>1324</v>
      </c>
      <c r="I106" s="282" t="s">
        <v>1286</v>
      </c>
      <c r="J106" s="282">
        <v>20</v>
      </c>
      <c r="K106" s="296"/>
    </row>
    <row r="107" ht="15" customHeight="1">
      <c r="B107" s="294"/>
      <c r="C107" s="282" t="s">
        <v>1287</v>
      </c>
      <c r="D107" s="282"/>
      <c r="E107" s="282"/>
      <c r="F107" s="305" t="s">
        <v>1195</v>
      </c>
      <c r="G107" s="282"/>
      <c r="H107" s="282" t="s">
        <v>1324</v>
      </c>
      <c r="I107" s="282" t="s">
        <v>1286</v>
      </c>
      <c r="J107" s="282">
        <v>120</v>
      </c>
      <c r="K107" s="296"/>
    </row>
    <row r="108" ht="15" customHeight="1">
      <c r="B108" s="307"/>
      <c r="C108" s="282" t="s">
        <v>1289</v>
      </c>
      <c r="D108" s="282"/>
      <c r="E108" s="282"/>
      <c r="F108" s="305" t="s">
        <v>1290</v>
      </c>
      <c r="G108" s="282"/>
      <c r="H108" s="282" t="s">
        <v>1324</v>
      </c>
      <c r="I108" s="282" t="s">
        <v>1286</v>
      </c>
      <c r="J108" s="282">
        <v>50</v>
      </c>
      <c r="K108" s="296"/>
    </row>
    <row r="109" ht="15" customHeight="1">
      <c r="B109" s="307"/>
      <c r="C109" s="282" t="s">
        <v>1292</v>
      </c>
      <c r="D109" s="282"/>
      <c r="E109" s="282"/>
      <c r="F109" s="305" t="s">
        <v>1195</v>
      </c>
      <c r="G109" s="282"/>
      <c r="H109" s="282" t="s">
        <v>1324</v>
      </c>
      <c r="I109" s="282" t="s">
        <v>1294</v>
      </c>
      <c r="J109" s="282"/>
      <c r="K109" s="296"/>
    </row>
    <row r="110" ht="15" customHeight="1">
      <c r="B110" s="307"/>
      <c r="C110" s="282" t="s">
        <v>1303</v>
      </c>
      <c r="D110" s="282"/>
      <c r="E110" s="282"/>
      <c r="F110" s="305" t="s">
        <v>1290</v>
      </c>
      <c r="G110" s="282"/>
      <c r="H110" s="282" t="s">
        <v>1324</v>
      </c>
      <c r="I110" s="282" t="s">
        <v>1286</v>
      </c>
      <c r="J110" s="282">
        <v>50</v>
      </c>
      <c r="K110" s="296"/>
    </row>
    <row r="111" ht="15" customHeight="1">
      <c r="B111" s="307"/>
      <c r="C111" s="282" t="s">
        <v>1311</v>
      </c>
      <c r="D111" s="282"/>
      <c r="E111" s="282"/>
      <c r="F111" s="305" t="s">
        <v>1290</v>
      </c>
      <c r="G111" s="282"/>
      <c r="H111" s="282" t="s">
        <v>1324</v>
      </c>
      <c r="I111" s="282" t="s">
        <v>1286</v>
      </c>
      <c r="J111" s="282">
        <v>50</v>
      </c>
      <c r="K111" s="296"/>
    </row>
    <row r="112" ht="15" customHeight="1">
      <c r="B112" s="307"/>
      <c r="C112" s="282" t="s">
        <v>1309</v>
      </c>
      <c r="D112" s="282"/>
      <c r="E112" s="282"/>
      <c r="F112" s="305" t="s">
        <v>1290</v>
      </c>
      <c r="G112" s="282"/>
      <c r="H112" s="282" t="s">
        <v>1324</v>
      </c>
      <c r="I112" s="282" t="s">
        <v>1286</v>
      </c>
      <c r="J112" s="282">
        <v>50</v>
      </c>
      <c r="K112" s="296"/>
    </row>
    <row r="113" ht="15" customHeight="1">
      <c r="B113" s="307"/>
      <c r="C113" s="282" t="s">
        <v>54</v>
      </c>
      <c r="D113" s="282"/>
      <c r="E113" s="282"/>
      <c r="F113" s="305" t="s">
        <v>1195</v>
      </c>
      <c r="G113" s="282"/>
      <c r="H113" s="282" t="s">
        <v>1325</v>
      </c>
      <c r="I113" s="282" t="s">
        <v>1286</v>
      </c>
      <c r="J113" s="282">
        <v>20</v>
      </c>
      <c r="K113" s="296"/>
    </row>
    <row r="114" ht="15" customHeight="1">
      <c r="B114" s="307"/>
      <c r="C114" s="282" t="s">
        <v>1326</v>
      </c>
      <c r="D114" s="282"/>
      <c r="E114" s="282"/>
      <c r="F114" s="305" t="s">
        <v>1195</v>
      </c>
      <c r="G114" s="282"/>
      <c r="H114" s="282" t="s">
        <v>1327</v>
      </c>
      <c r="I114" s="282" t="s">
        <v>1286</v>
      </c>
      <c r="J114" s="282">
        <v>120</v>
      </c>
      <c r="K114" s="296"/>
    </row>
    <row r="115" ht="15" customHeight="1">
      <c r="B115" s="307"/>
      <c r="C115" s="282" t="s">
        <v>39</v>
      </c>
      <c r="D115" s="282"/>
      <c r="E115" s="282"/>
      <c r="F115" s="305" t="s">
        <v>1195</v>
      </c>
      <c r="G115" s="282"/>
      <c r="H115" s="282" t="s">
        <v>1328</v>
      </c>
      <c r="I115" s="282" t="s">
        <v>1319</v>
      </c>
      <c r="J115" s="282"/>
      <c r="K115" s="296"/>
    </row>
    <row r="116" ht="15" customHeight="1">
      <c r="B116" s="307"/>
      <c r="C116" s="282" t="s">
        <v>49</v>
      </c>
      <c r="D116" s="282"/>
      <c r="E116" s="282"/>
      <c r="F116" s="305" t="s">
        <v>1195</v>
      </c>
      <c r="G116" s="282"/>
      <c r="H116" s="282" t="s">
        <v>1329</v>
      </c>
      <c r="I116" s="282" t="s">
        <v>1319</v>
      </c>
      <c r="J116" s="282"/>
      <c r="K116" s="296"/>
    </row>
    <row r="117" ht="15" customHeight="1">
      <c r="B117" s="307"/>
      <c r="C117" s="282" t="s">
        <v>58</v>
      </c>
      <c r="D117" s="282"/>
      <c r="E117" s="282"/>
      <c r="F117" s="305" t="s">
        <v>1195</v>
      </c>
      <c r="G117" s="282"/>
      <c r="H117" s="282" t="s">
        <v>1330</v>
      </c>
      <c r="I117" s="282" t="s">
        <v>1331</v>
      </c>
      <c r="J117" s="282"/>
      <c r="K117" s="296"/>
    </row>
    <row r="118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ht="45" customHeight="1">
      <c r="B122" s="323"/>
      <c r="C122" s="273" t="s">
        <v>1332</v>
      </c>
      <c r="D122" s="273"/>
      <c r="E122" s="273"/>
      <c r="F122" s="273"/>
      <c r="G122" s="273"/>
      <c r="H122" s="273"/>
      <c r="I122" s="273"/>
      <c r="J122" s="273"/>
      <c r="K122" s="324"/>
    </row>
    <row r="123" ht="17.25" customHeight="1">
      <c r="B123" s="325"/>
      <c r="C123" s="297" t="s">
        <v>1279</v>
      </c>
      <c r="D123" s="297"/>
      <c r="E123" s="297"/>
      <c r="F123" s="297" t="s">
        <v>1280</v>
      </c>
      <c r="G123" s="298"/>
      <c r="H123" s="297" t="s">
        <v>55</v>
      </c>
      <c r="I123" s="297" t="s">
        <v>58</v>
      </c>
      <c r="J123" s="297" t="s">
        <v>1281</v>
      </c>
      <c r="K123" s="326"/>
    </row>
    <row r="124" ht="17.25" customHeight="1">
      <c r="B124" s="325"/>
      <c r="C124" s="299" t="s">
        <v>1282</v>
      </c>
      <c r="D124" s="299"/>
      <c r="E124" s="299"/>
      <c r="F124" s="300" t="s">
        <v>1283</v>
      </c>
      <c r="G124" s="301"/>
      <c r="H124" s="299"/>
      <c r="I124" s="299"/>
      <c r="J124" s="299" t="s">
        <v>1284</v>
      </c>
      <c r="K124" s="326"/>
    </row>
    <row r="125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ht="15" customHeight="1">
      <c r="B126" s="327"/>
      <c r="C126" s="282" t="s">
        <v>1287</v>
      </c>
      <c r="D126" s="304"/>
      <c r="E126" s="304"/>
      <c r="F126" s="305" t="s">
        <v>1195</v>
      </c>
      <c r="G126" s="282"/>
      <c r="H126" s="282" t="s">
        <v>1324</v>
      </c>
      <c r="I126" s="282" t="s">
        <v>1286</v>
      </c>
      <c r="J126" s="282">
        <v>120</v>
      </c>
      <c r="K126" s="330"/>
    </row>
    <row r="127" ht="15" customHeight="1">
      <c r="B127" s="327"/>
      <c r="C127" s="282" t="s">
        <v>1333</v>
      </c>
      <c r="D127" s="282"/>
      <c r="E127" s="282"/>
      <c r="F127" s="305" t="s">
        <v>1195</v>
      </c>
      <c r="G127" s="282"/>
      <c r="H127" s="282" t="s">
        <v>1334</v>
      </c>
      <c r="I127" s="282" t="s">
        <v>1286</v>
      </c>
      <c r="J127" s="282" t="s">
        <v>1335</v>
      </c>
      <c r="K127" s="330"/>
    </row>
    <row r="128" ht="15" customHeight="1">
      <c r="B128" s="327"/>
      <c r="C128" s="282" t="s">
        <v>84</v>
      </c>
      <c r="D128" s="282"/>
      <c r="E128" s="282"/>
      <c r="F128" s="305" t="s">
        <v>1195</v>
      </c>
      <c r="G128" s="282"/>
      <c r="H128" s="282" t="s">
        <v>1336</v>
      </c>
      <c r="I128" s="282" t="s">
        <v>1286</v>
      </c>
      <c r="J128" s="282" t="s">
        <v>1335</v>
      </c>
      <c r="K128" s="330"/>
    </row>
    <row r="129" ht="15" customHeight="1">
      <c r="B129" s="327"/>
      <c r="C129" s="282" t="s">
        <v>1295</v>
      </c>
      <c r="D129" s="282"/>
      <c r="E129" s="282"/>
      <c r="F129" s="305" t="s">
        <v>1290</v>
      </c>
      <c r="G129" s="282"/>
      <c r="H129" s="282" t="s">
        <v>1296</v>
      </c>
      <c r="I129" s="282" t="s">
        <v>1286</v>
      </c>
      <c r="J129" s="282">
        <v>15</v>
      </c>
      <c r="K129" s="330"/>
    </row>
    <row r="130" ht="15" customHeight="1">
      <c r="B130" s="327"/>
      <c r="C130" s="308" t="s">
        <v>1297</v>
      </c>
      <c r="D130" s="308"/>
      <c r="E130" s="308"/>
      <c r="F130" s="309" t="s">
        <v>1290</v>
      </c>
      <c r="G130" s="308"/>
      <c r="H130" s="308" t="s">
        <v>1298</v>
      </c>
      <c r="I130" s="308" t="s">
        <v>1286</v>
      </c>
      <c r="J130" s="308">
        <v>15</v>
      </c>
      <c r="K130" s="330"/>
    </row>
    <row r="131" ht="15" customHeight="1">
      <c r="B131" s="327"/>
      <c r="C131" s="308" t="s">
        <v>1299</v>
      </c>
      <c r="D131" s="308"/>
      <c r="E131" s="308"/>
      <c r="F131" s="309" t="s">
        <v>1290</v>
      </c>
      <c r="G131" s="308"/>
      <c r="H131" s="308" t="s">
        <v>1300</v>
      </c>
      <c r="I131" s="308" t="s">
        <v>1286</v>
      </c>
      <c r="J131" s="308">
        <v>20</v>
      </c>
      <c r="K131" s="330"/>
    </row>
    <row r="132" ht="15" customHeight="1">
      <c r="B132" s="327"/>
      <c r="C132" s="308" t="s">
        <v>1301</v>
      </c>
      <c r="D132" s="308"/>
      <c r="E132" s="308"/>
      <c r="F132" s="309" t="s">
        <v>1290</v>
      </c>
      <c r="G132" s="308"/>
      <c r="H132" s="308" t="s">
        <v>1302</v>
      </c>
      <c r="I132" s="308" t="s">
        <v>1286</v>
      </c>
      <c r="J132" s="308">
        <v>20</v>
      </c>
      <c r="K132" s="330"/>
    </row>
    <row r="133" ht="15" customHeight="1">
      <c r="B133" s="327"/>
      <c r="C133" s="282" t="s">
        <v>1289</v>
      </c>
      <c r="D133" s="282"/>
      <c r="E133" s="282"/>
      <c r="F133" s="305" t="s">
        <v>1290</v>
      </c>
      <c r="G133" s="282"/>
      <c r="H133" s="282" t="s">
        <v>1324</v>
      </c>
      <c r="I133" s="282" t="s">
        <v>1286</v>
      </c>
      <c r="J133" s="282">
        <v>50</v>
      </c>
      <c r="K133" s="330"/>
    </row>
    <row r="134" ht="15" customHeight="1">
      <c r="B134" s="327"/>
      <c r="C134" s="282" t="s">
        <v>1303</v>
      </c>
      <c r="D134" s="282"/>
      <c r="E134" s="282"/>
      <c r="F134" s="305" t="s">
        <v>1290</v>
      </c>
      <c r="G134" s="282"/>
      <c r="H134" s="282" t="s">
        <v>1324</v>
      </c>
      <c r="I134" s="282" t="s">
        <v>1286</v>
      </c>
      <c r="J134" s="282">
        <v>50</v>
      </c>
      <c r="K134" s="330"/>
    </row>
    <row r="135" ht="15" customHeight="1">
      <c r="B135" s="327"/>
      <c r="C135" s="282" t="s">
        <v>1309</v>
      </c>
      <c r="D135" s="282"/>
      <c r="E135" s="282"/>
      <c r="F135" s="305" t="s">
        <v>1290</v>
      </c>
      <c r="G135" s="282"/>
      <c r="H135" s="282" t="s">
        <v>1324</v>
      </c>
      <c r="I135" s="282" t="s">
        <v>1286</v>
      </c>
      <c r="J135" s="282">
        <v>50</v>
      </c>
      <c r="K135" s="330"/>
    </row>
    <row r="136" ht="15" customHeight="1">
      <c r="B136" s="327"/>
      <c r="C136" s="282" t="s">
        <v>1311</v>
      </c>
      <c r="D136" s="282"/>
      <c r="E136" s="282"/>
      <c r="F136" s="305" t="s">
        <v>1290</v>
      </c>
      <c r="G136" s="282"/>
      <c r="H136" s="282" t="s">
        <v>1324</v>
      </c>
      <c r="I136" s="282" t="s">
        <v>1286</v>
      </c>
      <c r="J136" s="282">
        <v>50</v>
      </c>
      <c r="K136" s="330"/>
    </row>
    <row r="137" ht="15" customHeight="1">
      <c r="B137" s="327"/>
      <c r="C137" s="282" t="s">
        <v>1312</v>
      </c>
      <c r="D137" s="282"/>
      <c r="E137" s="282"/>
      <c r="F137" s="305" t="s">
        <v>1290</v>
      </c>
      <c r="G137" s="282"/>
      <c r="H137" s="282" t="s">
        <v>1337</v>
      </c>
      <c r="I137" s="282" t="s">
        <v>1286</v>
      </c>
      <c r="J137" s="282">
        <v>255</v>
      </c>
      <c r="K137" s="330"/>
    </row>
    <row r="138" ht="15" customHeight="1">
      <c r="B138" s="327"/>
      <c r="C138" s="282" t="s">
        <v>1314</v>
      </c>
      <c r="D138" s="282"/>
      <c r="E138" s="282"/>
      <c r="F138" s="305" t="s">
        <v>1195</v>
      </c>
      <c r="G138" s="282"/>
      <c r="H138" s="282" t="s">
        <v>1338</v>
      </c>
      <c r="I138" s="282" t="s">
        <v>1316</v>
      </c>
      <c r="J138" s="282"/>
      <c r="K138" s="330"/>
    </row>
    <row r="139" ht="15" customHeight="1">
      <c r="B139" s="327"/>
      <c r="C139" s="282" t="s">
        <v>1317</v>
      </c>
      <c r="D139" s="282"/>
      <c r="E139" s="282"/>
      <c r="F139" s="305" t="s">
        <v>1195</v>
      </c>
      <c r="G139" s="282"/>
      <c r="H139" s="282" t="s">
        <v>1339</v>
      </c>
      <c r="I139" s="282" t="s">
        <v>1319</v>
      </c>
      <c r="J139" s="282"/>
      <c r="K139" s="330"/>
    </row>
    <row r="140" ht="15" customHeight="1">
      <c r="B140" s="327"/>
      <c r="C140" s="282" t="s">
        <v>1320</v>
      </c>
      <c r="D140" s="282"/>
      <c r="E140" s="282"/>
      <c r="F140" s="305" t="s">
        <v>1195</v>
      </c>
      <c r="G140" s="282"/>
      <c r="H140" s="282" t="s">
        <v>1320</v>
      </c>
      <c r="I140" s="282" t="s">
        <v>1319</v>
      </c>
      <c r="J140" s="282"/>
      <c r="K140" s="330"/>
    </row>
    <row r="141" ht="15" customHeight="1">
      <c r="B141" s="327"/>
      <c r="C141" s="282" t="s">
        <v>39</v>
      </c>
      <c r="D141" s="282"/>
      <c r="E141" s="282"/>
      <c r="F141" s="305" t="s">
        <v>1195</v>
      </c>
      <c r="G141" s="282"/>
      <c r="H141" s="282" t="s">
        <v>1340</v>
      </c>
      <c r="I141" s="282" t="s">
        <v>1319</v>
      </c>
      <c r="J141" s="282"/>
      <c r="K141" s="330"/>
    </row>
    <row r="142" ht="15" customHeight="1">
      <c r="B142" s="327"/>
      <c r="C142" s="282" t="s">
        <v>1341</v>
      </c>
      <c r="D142" s="282"/>
      <c r="E142" s="282"/>
      <c r="F142" s="305" t="s">
        <v>1195</v>
      </c>
      <c r="G142" s="282"/>
      <c r="H142" s="282" t="s">
        <v>1342</v>
      </c>
      <c r="I142" s="282" t="s">
        <v>1319</v>
      </c>
      <c r="J142" s="282"/>
      <c r="K142" s="330"/>
    </row>
    <row r="143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ht="45" customHeight="1">
      <c r="B147" s="294"/>
      <c r="C147" s="295" t="s">
        <v>1343</v>
      </c>
      <c r="D147" s="295"/>
      <c r="E147" s="295"/>
      <c r="F147" s="295"/>
      <c r="G147" s="295"/>
      <c r="H147" s="295"/>
      <c r="I147" s="295"/>
      <c r="J147" s="295"/>
      <c r="K147" s="296"/>
    </row>
    <row r="148" ht="17.25" customHeight="1">
      <c r="B148" s="294"/>
      <c r="C148" s="297" t="s">
        <v>1279</v>
      </c>
      <c r="D148" s="297"/>
      <c r="E148" s="297"/>
      <c r="F148" s="297" t="s">
        <v>1280</v>
      </c>
      <c r="G148" s="298"/>
      <c r="H148" s="297" t="s">
        <v>55</v>
      </c>
      <c r="I148" s="297" t="s">
        <v>58</v>
      </c>
      <c r="J148" s="297" t="s">
        <v>1281</v>
      </c>
      <c r="K148" s="296"/>
    </row>
    <row r="149" ht="17.25" customHeight="1">
      <c r="B149" s="294"/>
      <c r="C149" s="299" t="s">
        <v>1282</v>
      </c>
      <c r="D149" s="299"/>
      <c r="E149" s="299"/>
      <c r="F149" s="300" t="s">
        <v>1283</v>
      </c>
      <c r="G149" s="301"/>
      <c r="H149" s="299"/>
      <c r="I149" s="299"/>
      <c r="J149" s="299" t="s">
        <v>1284</v>
      </c>
      <c r="K149" s="296"/>
    </row>
    <row r="150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ht="15" customHeight="1">
      <c r="B151" s="307"/>
      <c r="C151" s="334" t="s">
        <v>1287</v>
      </c>
      <c r="D151" s="282"/>
      <c r="E151" s="282"/>
      <c r="F151" s="335" t="s">
        <v>1195</v>
      </c>
      <c r="G151" s="282"/>
      <c r="H151" s="334" t="s">
        <v>1324</v>
      </c>
      <c r="I151" s="334" t="s">
        <v>1286</v>
      </c>
      <c r="J151" s="334">
        <v>120</v>
      </c>
      <c r="K151" s="330"/>
    </row>
    <row r="152" ht="15" customHeight="1">
      <c r="B152" s="307"/>
      <c r="C152" s="334" t="s">
        <v>1333</v>
      </c>
      <c r="D152" s="282"/>
      <c r="E152" s="282"/>
      <c r="F152" s="335" t="s">
        <v>1195</v>
      </c>
      <c r="G152" s="282"/>
      <c r="H152" s="334" t="s">
        <v>1344</v>
      </c>
      <c r="I152" s="334" t="s">
        <v>1286</v>
      </c>
      <c r="J152" s="334" t="s">
        <v>1335</v>
      </c>
      <c r="K152" s="330"/>
    </row>
    <row r="153" ht="15" customHeight="1">
      <c r="B153" s="307"/>
      <c r="C153" s="334" t="s">
        <v>84</v>
      </c>
      <c r="D153" s="282"/>
      <c r="E153" s="282"/>
      <c r="F153" s="335" t="s">
        <v>1195</v>
      </c>
      <c r="G153" s="282"/>
      <c r="H153" s="334" t="s">
        <v>1345</v>
      </c>
      <c r="I153" s="334" t="s">
        <v>1286</v>
      </c>
      <c r="J153" s="334" t="s">
        <v>1335</v>
      </c>
      <c r="K153" s="330"/>
    </row>
    <row r="154" ht="15" customHeight="1">
      <c r="B154" s="307"/>
      <c r="C154" s="334" t="s">
        <v>1289</v>
      </c>
      <c r="D154" s="282"/>
      <c r="E154" s="282"/>
      <c r="F154" s="335" t="s">
        <v>1290</v>
      </c>
      <c r="G154" s="282"/>
      <c r="H154" s="334" t="s">
        <v>1324</v>
      </c>
      <c r="I154" s="334" t="s">
        <v>1286</v>
      </c>
      <c r="J154" s="334">
        <v>50</v>
      </c>
      <c r="K154" s="330"/>
    </row>
    <row r="155" ht="15" customHeight="1">
      <c r="B155" s="307"/>
      <c r="C155" s="334" t="s">
        <v>1292</v>
      </c>
      <c r="D155" s="282"/>
      <c r="E155" s="282"/>
      <c r="F155" s="335" t="s">
        <v>1195</v>
      </c>
      <c r="G155" s="282"/>
      <c r="H155" s="334" t="s">
        <v>1324</v>
      </c>
      <c r="I155" s="334" t="s">
        <v>1294</v>
      </c>
      <c r="J155" s="334"/>
      <c r="K155" s="330"/>
    </row>
    <row r="156" ht="15" customHeight="1">
      <c r="B156" s="307"/>
      <c r="C156" s="334" t="s">
        <v>1303</v>
      </c>
      <c r="D156" s="282"/>
      <c r="E156" s="282"/>
      <c r="F156" s="335" t="s">
        <v>1290</v>
      </c>
      <c r="G156" s="282"/>
      <c r="H156" s="334" t="s">
        <v>1324</v>
      </c>
      <c r="I156" s="334" t="s">
        <v>1286</v>
      </c>
      <c r="J156" s="334">
        <v>50</v>
      </c>
      <c r="K156" s="330"/>
    </row>
    <row r="157" ht="15" customHeight="1">
      <c r="B157" s="307"/>
      <c r="C157" s="334" t="s">
        <v>1311</v>
      </c>
      <c r="D157" s="282"/>
      <c r="E157" s="282"/>
      <c r="F157" s="335" t="s">
        <v>1290</v>
      </c>
      <c r="G157" s="282"/>
      <c r="H157" s="334" t="s">
        <v>1324</v>
      </c>
      <c r="I157" s="334" t="s">
        <v>1286</v>
      </c>
      <c r="J157" s="334">
        <v>50</v>
      </c>
      <c r="K157" s="330"/>
    </row>
    <row r="158" ht="15" customHeight="1">
      <c r="B158" s="307"/>
      <c r="C158" s="334" t="s">
        <v>1309</v>
      </c>
      <c r="D158" s="282"/>
      <c r="E158" s="282"/>
      <c r="F158" s="335" t="s">
        <v>1290</v>
      </c>
      <c r="G158" s="282"/>
      <c r="H158" s="334" t="s">
        <v>1324</v>
      </c>
      <c r="I158" s="334" t="s">
        <v>1286</v>
      </c>
      <c r="J158" s="334">
        <v>50</v>
      </c>
      <c r="K158" s="330"/>
    </row>
    <row r="159" ht="15" customHeight="1">
      <c r="B159" s="307"/>
      <c r="C159" s="334" t="s">
        <v>110</v>
      </c>
      <c r="D159" s="282"/>
      <c r="E159" s="282"/>
      <c r="F159" s="335" t="s">
        <v>1195</v>
      </c>
      <c r="G159" s="282"/>
      <c r="H159" s="334" t="s">
        <v>1346</v>
      </c>
      <c r="I159" s="334" t="s">
        <v>1286</v>
      </c>
      <c r="J159" s="334" t="s">
        <v>1347</v>
      </c>
      <c r="K159" s="330"/>
    </row>
    <row r="160" ht="15" customHeight="1">
      <c r="B160" s="307"/>
      <c r="C160" s="334" t="s">
        <v>1348</v>
      </c>
      <c r="D160" s="282"/>
      <c r="E160" s="282"/>
      <c r="F160" s="335" t="s">
        <v>1195</v>
      </c>
      <c r="G160" s="282"/>
      <c r="H160" s="334" t="s">
        <v>1349</v>
      </c>
      <c r="I160" s="334" t="s">
        <v>1319</v>
      </c>
      <c r="J160" s="334"/>
      <c r="K160" s="330"/>
    </row>
    <row r="16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ht="45" customHeight="1">
      <c r="B165" s="272"/>
      <c r="C165" s="273" t="s">
        <v>1350</v>
      </c>
      <c r="D165" s="273"/>
      <c r="E165" s="273"/>
      <c r="F165" s="273"/>
      <c r="G165" s="273"/>
      <c r="H165" s="273"/>
      <c r="I165" s="273"/>
      <c r="J165" s="273"/>
      <c r="K165" s="274"/>
    </row>
    <row r="166" ht="17.25" customHeight="1">
      <c r="B166" s="272"/>
      <c r="C166" s="297" t="s">
        <v>1279</v>
      </c>
      <c r="D166" s="297"/>
      <c r="E166" s="297"/>
      <c r="F166" s="297" t="s">
        <v>1280</v>
      </c>
      <c r="G166" s="339"/>
      <c r="H166" s="340" t="s">
        <v>55</v>
      </c>
      <c r="I166" s="340" t="s">
        <v>58</v>
      </c>
      <c r="J166" s="297" t="s">
        <v>1281</v>
      </c>
      <c r="K166" s="274"/>
    </row>
    <row r="167" ht="17.25" customHeight="1">
      <c r="B167" s="275"/>
      <c r="C167" s="299" t="s">
        <v>1282</v>
      </c>
      <c r="D167" s="299"/>
      <c r="E167" s="299"/>
      <c r="F167" s="300" t="s">
        <v>1283</v>
      </c>
      <c r="G167" s="341"/>
      <c r="H167" s="342"/>
      <c r="I167" s="342"/>
      <c r="J167" s="299" t="s">
        <v>1284</v>
      </c>
      <c r="K167" s="277"/>
    </row>
    <row r="168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ht="15" customHeight="1">
      <c r="B169" s="307"/>
      <c r="C169" s="282" t="s">
        <v>1287</v>
      </c>
      <c r="D169" s="282"/>
      <c r="E169" s="282"/>
      <c r="F169" s="305" t="s">
        <v>1195</v>
      </c>
      <c r="G169" s="282"/>
      <c r="H169" s="282" t="s">
        <v>1324</v>
      </c>
      <c r="I169" s="282" t="s">
        <v>1286</v>
      </c>
      <c r="J169" s="282">
        <v>120</v>
      </c>
      <c r="K169" s="330"/>
    </row>
    <row r="170" ht="15" customHeight="1">
      <c r="B170" s="307"/>
      <c r="C170" s="282" t="s">
        <v>1333</v>
      </c>
      <c r="D170" s="282"/>
      <c r="E170" s="282"/>
      <c r="F170" s="305" t="s">
        <v>1195</v>
      </c>
      <c r="G170" s="282"/>
      <c r="H170" s="282" t="s">
        <v>1334</v>
      </c>
      <c r="I170" s="282" t="s">
        <v>1286</v>
      </c>
      <c r="J170" s="282" t="s">
        <v>1335</v>
      </c>
      <c r="K170" s="330"/>
    </row>
    <row r="171" ht="15" customHeight="1">
      <c r="B171" s="307"/>
      <c r="C171" s="282" t="s">
        <v>84</v>
      </c>
      <c r="D171" s="282"/>
      <c r="E171" s="282"/>
      <c r="F171" s="305" t="s">
        <v>1195</v>
      </c>
      <c r="G171" s="282"/>
      <c r="H171" s="282" t="s">
        <v>1351</v>
      </c>
      <c r="I171" s="282" t="s">
        <v>1286</v>
      </c>
      <c r="J171" s="282" t="s">
        <v>1335</v>
      </c>
      <c r="K171" s="330"/>
    </row>
    <row r="172" ht="15" customHeight="1">
      <c r="B172" s="307"/>
      <c r="C172" s="282" t="s">
        <v>1289</v>
      </c>
      <c r="D172" s="282"/>
      <c r="E172" s="282"/>
      <c r="F172" s="305" t="s">
        <v>1290</v>
      </c>
      <c r="G172" s="282"/>
      <c r="H172" s="282" t="s">
        <v>1351</v>
      </c>
      <c r="I172" s="282" t="s">
        <v>1286</v>
      </c>
      <c r="J172" s="282">
        <v>50</v>
      </c>
      <c r="K172" s="330"/>
    </row>
    <row r="173" ht="15" customHeight="1">
      <c r="B173" s="307"/>
      <c r="C173" s="282" t="s">
        <v>1292</v>
      </c>
      <c r="D173" s="282"/>
      <c r="E173" s="282"/>
      <c r="F173" s="305" t="s">
        <v>1195</v>
      </c>
      <c r="G173" s="282"/>
      <c r="H173" s="282" t="s">
        <v>1351</v>
      </c>
      <c r="I173" s="282" t="s">
        <v>1294</v>
      </c>
      <c r="J173" s="282"/>
      <c r="K173" s="330"/>
    </row>
    <row r="174" ht="15" customHeight="1">
      <c r="B174" s="307"/>
      <c r="C174" s="282" t="s">
        <v>1303</v>
      </c>
      <c r="D174" s="282"/>
      <c r="E174" s="282"/>
      <c r="F174" s="305" t="s">
        <v>1290</v>
      </c>
      <c r="G174" s="282"/>
      <c r="H174" s="282" t="s">
        <v>1351</v>
      </c>
      <c r="I174" s="282" t="s">
        <v>1286</v>
      </c>
      <c r="J174" s="282">
        <v>50</v>
      </c>
      <c r="K174" s="330"/>
    </row>
    <row r="175" ht="15" customHeight="1">
      <c r="B175" s="307"/>
      <c r="C175" s="282" t="s">
        <v>1311</v>
      </c>
      <c r="D175" s="282"/>
      <c r="E175" s="282"/>
      <c r="F175" s="305" t="s">
        <v>1290</v>
      </c>
      <c r="G175" s="282"/>
      <c r="H175" s="282" t="s">
        <v>1351</v>
      </c>
      <c r="I175" s="282" t="s">
        <v>1286</v>
      </c>
      <c r="J175" s="282">
        <v>50</v>
      </c>
      <c r="K175" s="330"/>
    </row>
    <row r="176" ht="15" customHeight="1">
      <c r="B176" s="307"/>
      <c r="C176" s="282" t="s">
        <v>1309</v>
      </c>
      <c r="D176" s="282"/>
      <c r="E176" s="282"/>
      <c r="F176" s="305" t="s">
        <v>1290</v>
      </c>
      <c r="G176" s="282"/>
      <c r="H176" s="282" t="s">
        <v>1351</v>
      </c>
      <c r="I176" s="282" t="s">
        <v>1286</v>
      </c>
      <c r="J176" s="282">
        <v>50</v>
      </c>
      <c r="K176" s="330"/>
    </row>
    <row r="177" ht="15" customHeight="1">
      <c r="B177" s="307"/>
      <c r="C177" s="282" t="s">
        <v>134</v>
      </c>
      <c r="D177" s="282"/>
      <c r="E177" s="282"/>
      <c r="F177" s="305" t="s">
        <v>1195</v>
      </c>
      <c r="G177" s="282"/>
      <c r="H177" s="282" t="s">
        <v>1352</v>
      </c>
      <c r="I177" s="282" t="s">
        <v>1353</v>
      </c>
      <c r="J177" s="282"/>
      <c r="K177" s="330"/>
    </row>
    <row r="178" ht="15" customHeight="1">
      <c r="B178" s="307"/>
      <c r="C178" s="282" t="s">
        <v>58</v>
      </c>
      <c r="D178" s="282"/>
      <c r="E178" s="282"/>
      <c r="F178" s="305" t="s">
        <v>1195</v>
      </c>
      <c r="G178" s="282"/>
      <c r="H178" s="282" t="s">
        <v>1354</v>
      </c>
      <c r="I178" s="282" t="s">
        <v>1355</v>
      </c>
      <c r="J178" s="282">
        <v>1</v>
      </c>
      <c r="K178" s="330"/>
    </row>
    <row r="179" ht="15" customHeight="1">
      <c r="B179" s="307"/>
      <c r="C179" s="282" t="s">
        <v>54</v>
      </c>
      <c r="D179" s="282"/>
      <c r="E179" s="282"/>
      <c r="F179" s="305" t="s">
        <v>1195</v>
      </c>
      <c r="G179" s="282"/>
      <c r="H179" s="282" t="s">
        <v>1356</v>
      </c>
      <c r="I179" s="282" t="s">
        <v>1286</v>
      </c>
      <c r="J179" s="282">
        <v>20</v>
      </c>
      <c r="K179" s="330"/>
    </row>
    <row r="180" ht="15" customHeight="1">
      <c r="B180" s="307"/>
      <c r="C180" s="282" t="s">
        <v>55</v>
      </c>
      <c r="D180" s="282"/>
      <c r="E180" s="282"/>
      <c r="F180" s="305" t="s">
        <v>1195</v>
      </c>
      <c r="G180" s="282"/>
      <c r="H180" s="282" t="s">
        <v>1357</v>
      </c>
      <c r="I180" s="282" t="s">
        <v>1286</v>
      </c>
      <c r="J180" s="282">
        <v>255</v>
      </c>
      <c r="K180" s="330"/>
    </row>
    <row r="181" ht="15" customHeight="1">
      <c r="B181" s="307"/>
      <c r="C181" s="282" t="s">
        <v>135</v>
      </c>
      <c r="D181" s="282"/>
      <c r="E181" s="282"/>
      <c r="F181" s="305" t="s">
        <v>1195</v>
      </c>
      <c r="G181" s="282"/>
      <c r="H181" s="282" t="s">
        <v>1249</v>
      </c>
      <c r="I181" s="282" t="s">
        <v>1286</v>
      </c>
      <c r="J181" s="282">
        <v>10</v>
      </c>
      <c r="K181" s="330"/>
    </row>
    <row r="182" ht="15" customHeight="1">
      <c r="B182" s="307"/>
      <c r="C182" s="282" t="s">
        <v>136</v>
      </c>
      <c r="D182" s="282"/>
      <c r="E182" s="282"/>
      <c r="F182" s="305" t="s">
        <v>1195</v>
      </c>
      <c r="G182" s="282"/>
      <c r="H182" s="282" t="s">
        <v>1358</v>
      </c>
      <c r="I182" s="282" t="s">
        <v>1319</v>
      </c>
      <c r="J182" s="282"/>
      <c r="K182" s="330"/>
    </row>
    <row r="183" ht="15" customHeight="1">
      <c r="B183" s="307"/>
      <c r="C183" s="282" t="s">
        <v>1359</v>
      </c>
      <c r="D183" s="282"/>
      <c r="E183" s="282"/>
      <c r="F183" s="305" t="s">
        <v>1195</v>
      </c>
      <c r="G183" s="282"/>
      <c r="H183" s="282" t="s">
        <v>1360</v>
      </c>
      <c r="I183" s="282" t="s">
        <v>1319</v>
      </c>
      <c r="J183" s="282"/>
      <c r="K183" s="330"/>
    </row>
    <row r="184" ht="15" customHeight="1">
      <c r="B184" s="307"/>
      <c r="C184" s="282" t="s">
        <v>1348</v>
      </c>
      <c r="D184" s="282"/>
      <c r="E184" s="282"/>
      <c r="F184" s="305" t="s">
        <v>1195</v>
      </c>
      <c r="G184" s="282"/>
      <c r="H184" s="282" t="s">
        <v>1361</v>
      </c>
      <c r="I184" s="282" t="s">
        <v>1319</v>
      </c>
      <c r="J184" s="282"/>
      <c r="K184" s="330"/>
    </row>
    <row r="185" ht="15" customHeight="1">
      <c r="B185" s="307"/>
      <c r="C185" s="282" t="s">
        <v>138</v>
      </c>
      <c r="D185" s="282"/>
      <c r="E185" s="282"/>
      <c r="F185" s="305" t="s">
        <v>1290</v>
      </c>
      <c r="G185" s="282"/>
      <c r="H185" s="282" t="s">
        <v>1362</v>
      </c>
      <c r="I185" s="282" t="s">
        <v>1286</v>
      </c>
      <c r="J185" s="282">
        <v>50</v>
      </c>
      <c r="K185" s="330"/>
    </row>
    <row r="186" ht="15" customHeight="1">
      <c r="B186" s="307"/>
      <c r="C186" s="282" t="s">
        <v>1363</v>
      </c>
      <c r="D186" s="282"/>
      <c r="E186" s="282"/>
      <c r="F186" s="305" t="s">
        <v>1290</v>
      </c>
      <c r="G186" s="282"/>
      <c r="H186" s="282" t="s">
        <v>1364</v>
      </c>
      <c r="I186" s="282" t="s">
        <v>1365</v>
      </c>
      <c r="J186" s="282"/>
      <c r="K186" s="330"/>
    </row>
    <row r="187" ht="15" customHeight="1">
      <c r="B187" s="307"/>
      <c r="C187" s="282" t="s">
        <v>1366</v>
      </c>
      <c r="D187" s="282"/>
      <c r="E187" s="282"/>
      <c r="F187" s="305" t="s">
        <v>1290</v>
      </c>
      <c r="G187" s="282"/>
      <c r="H187" s="282" t="s">
        <v>1367</v>
      </c>
      <c r="I187" s="282" t="s">
        <v>1365</v>
      </c>
      <c r="J187" s="282"/>
      <c r="K187" s="330"/>
    </row>
    <row r="188" ht="15" customHeight="1">
      <c r="B188" s="307"/>
      <c r="C188" s="282" t="s">
        <v>1368</v>
      </c>
      <c r="D188" s="282"/>
      <c r="E188" s="282"/>
      <c r="F188" s="305" t="s">
        <v>1290</v>
      </c>
      <c r="G188" s="282"/>
      <c r="H188" s="282" t="s">
        <v>1369</v>
      </c>
      <c r="I188" s="282" t="s">
        <v>1365</v>
      </c>
      <c r="J188" s="282"/>
      <c r="K188" s="330"/>
    </row>
    <row r="189" ht="15" customHeight="1">
      <c r="B189" s="307"/>
      <c r="C189" s="343" t="s">
        <v>1370</v>
      </c>
      <c r="D189" s="282"/>
      <c r="E189" s="282"/>
      <c r="F189" s="305" t="s">
        <v>1290</v>
      </c>
      <c r="G189" s="282"/>
      <c r="H189" s="282" t="s">
        <v>1371</v>
      </c>
      <c r="I189" s="282" t="s">
        <v>1372</v>
      </c>
      <c r="J189" s="344" t="s">
        <v>1373</v>
      </c>
      <c r="K189" s="330"/>
    </row>
    <row r="190" ht="15" customHeight="1">
      <c r="B190" s="307"/>
      <c r="C190" s="343" t="s">
        <v>43</v>
      </c>
      <c r="D190" s="282"/>
      <c r="E190" s="282"/>
      <c r="F190" s="305" t="s">
        <v>1195</v>
      </c>
      <c r="G190" s="282"/>
      <c r="H190" s="279" t="s">
        <v>1374</v>
      </c>
      <c r="I190" s="282" t="s">
        <v>1375</v>
      </c>
      <c r="J190" s="282"/>
      <c r="K190" s="330"/>
    </row>
    <row r="191" ht="15" customHeight="1">
      <c r="B191" s="307"/>
      <c r="C191" s="343" t="s">
        <v>1376</v>
      </c>
      <c r="D191" s="282"/>
      <c r="E191" s="282"/>
      <c r="F191" s="305" t="s">
        <v>1195</v>
      </c>
      <c r="G191" s="282"/>
      <c r="H191" s="282" t="s">
        <v>1377</v>
      </c>
      <c r="I191" s="282" t="s">
        <v>1319</v>
      </c>
      <c r="J191" s="282"/>
      <c r="K191" s="330"/>
    </row>
    <row r="192" ht="15" customHeight="1">
      <c r="B192" s="307"/>
      <c r="C192" s="343" t="s">
        <v>1378</v>
      </c>
      <c r="D192" s="282"/>
      <c r="E192" s="282"/>
      <c r="F192" s="305" t="s">
        <v>1195</v>
      </c>
      <c r="G192" s="282"/>
      <c r="H192" s="282" t="s">
        <v>1379</v>
      </c>
      <c r="I192" s="282" t="s">
        <v>1319</v>
      </c>
      <c r="J192" s="282"/>
      <c r="K192" s="330"/>
    </row>
    <row r="193" ht="15" customHeight="1">
      <c r="B193" s="307"/>
      <c r="C193" s="343" t="s">
        <v>1380</v>
      </c>
      <c r="D193" s="282"/>
      <c r="E193" s="282"/>
      <c r="F193" s="305" t="s">
        <v>1290</v>
      </c>
      <c r="G193" s="282"/>
      <c r="H193" s="282" t="s">
        <v>1381</v>
      </c>
      <c r="I193" s="282" t="s">
        <v>1319</v>
      </c>
      <c r="J193" s="282"/>
      <c r="K193" s="330"/>
    </row>
    <row r="194" ht="15" customHeight="1">
      <c r="B194" s="336"/>
      <c r="C194" s="345"/>
      <c r="D194" s="316"/>
      <c r="E194" s="316"/>
      <c r="F194" s="316"/>
      <c r="G194" s="316"/>
      <c r="H194" s="316"/>
      <c r="I194" s="316"/>
      <c r="J194" s="316"/>
      <c r="K194" s="337"/>
    </row>
    <row r="195" ht="18.75" customHeight="1">
      <c r="B195" s="318"/>
      <c r="C195" s="328"/>
      <c r="D195" s="328"/>
      <c r="E195" s="328"/>
      <c r="F195" s="338"/>
      <c r="G195" s="328"/>
      <c r="H195" s="328"/>
      <c r="I195" s="328"/>
      <c r="J195" s="328"/>
      <c r="K195" s="318"/>
    </row>
    <row r="196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ht="21">
      <c r="B199" s="272"/>
      <c r="C199" s="273" t="s">
        <v>1382</v>
      </c>
      <c r="D199" s="273"/>
      <c r="E199" s="273"/>
      <c r="F199" s="273"/>
      <c r="G199" s="273"/>
      <c r="H199" s="273"/>
      <c r="I199" s="273"/>
      <c r="J199" s="273"/>
      <c r="K199" s="274"/>
    </row>
    <row r="200" ht="25.5" customHeight="1">
      <c r="B200" s="272"/>
      <c r="C200" s="346" t="s">
        <v>1383</v>
      </c>
      <c r="D200" s="346"/>
      <c r="E200" s="346"/>
      <c r="F200" s="346" t="s">
        <v>1384</v>
      </c>
      <c r="G200" s="347"/>
      <c r="H200" s="346" t="s">
        <v>1385</v>
      </c>
      <c r="I200" s="346"/>
      <c r="J200" s="346"/>
      <c r="K200" s="274"/>
    </row>
    <row r="201" ht="5.25" customHeight="1">
      <c r="B201" s="307"/>
      <c r="C201" s="302"/>
      <c r="D201" s="302"/>
      <c r="E201" s="302"/>
      <c r="F201" s="302"/>
      <c r="G201" s="328"/>
      <c r="H201" s="302"/>
      <c r="I201" s="302"/>
      <c r="J201" s="302"/>
      <c r="K201" s="330"/>
    </row>
    <row r="202" ht="15" customHeight="1">
      <c r="B202" s="307"/>
      <c r="C202" s="282" t="s">
        <v>1375</v>
      </c>
      <c r="D202" s="282"/>
      <c r="E202" s="282"/>
      <c r="F202" s="305" t="s">
        <v>44</v>
      </c>
      <c r="G202" s="282"/>
      <c r="H202" s="282" t="s">
        <v>1386</v>
      </c>
      <c r="I202" s="282"/>
      <c r="J202" s="282"/>
      <c r="K202" s="330"/>
    </row>
    <row r="203" ht="15" customHeight="1">
      <c r="B203" s="307"/>
      <c r="C203" s="282"/>
      <c r="D203" s="282"/>
      <c r="E203" s="282"/>
      <c r="F203" s="305" t="s">
        <v>45</v>
      </c>
      <c r="G203" s="282"/>
      <c r="H203" s="282" t="s">
        <v>1387</v>
      </c>
      <c r="I203" s="282"/>
      <c r="J203" s="282"/>
      <c r="K203" s="330"/>
    </row>
    <row r="204" ht="15" customHeight="1">
      <c r="B204" s="307"/>
      <c r="C204" s="282"/>
      <c r="D204" s="282"/>
      <c r="E204" s="282"/>
      <c r="F204" s="305" t="s">
        <v>48</v>
      </c>
      <c r="G204" s="282"/>
      <c r="H204" s="282" t="s">
        <v>1388</v>
      </c>
      <c r="I204" s="282"/>
      <c r="J204" s="282"/>
      <c r="K204" s="330"/>
    </row>
    <row r="205" ht="15" customHeight="1">
      <c r="B205" s="307"/>
      <c r="C205" s="282"/>
      <c r="D205" s="282"/>
      <c r="E205" s="282"/>
      <c r="F205" s="305" t="s">
        <v>46</v>
      </c>
      <c r="G205" s="282"/>
      <c r="H205" s="282" t="s">
        <v>1389</v>
      </c>
      <c r="I205" s="282"/>
      <c r="J205" s="282"/>
      <c r="K205" s="330"/>
    </row>
    <row r="206" ht="15" customHeight="1">
      <c r="B206" s="307"/>
      <c r="C206" s="282"/>
      <c r="D206" s="282"/>
      <c r="E206" s="282"/>
      <c r="F206" s="305" t="s">
        <v>47</v>
      </c>
      <c r="G206" s="282"/>
      <c r="H206" s="282" t="s">
        <v>1390</v>
      </c>
      <c r="I206" s="282"/>
      <c r="J206" s="282"/>
      <c r="K206" s="330"/>
    </row>
    <row r="207" ht="15" customHeight="1">
      <c r="B207" s="307"/>
      <c r="C207" s="282"/>
      <c r="D207" s="282"/>
      <c r="E207" s="282"/>
      <c r="F207" s="305"/>
      <c r="G207" s="282"/>
      <c r="H207" s="282"/>
      <c r="I207" s="282"/>
      <c r="J207" s="282"/>
      <c r="K207" s="330"/>
    </row>
    <row r="208" ht="15" customHeight="1">
      <c r="B208" s="307"/>
      <c r="C208" s="282" t="s">
        <v>1331</v>
      </c>
      <c r="D208" s="282"/>
      <c r="E208" s="282"/>
      <c r="F208" s="305" t="s">
        <v>79</v>
      </c>
      <c r="G208" s="282"/>
      <c r="H208" s="282" t="s">
        <v>1391</v>
      </c>
      <c r="I208" s="282"/>
      <c r="J208" s="282"/>
      <c r="K208" s="330"/>
    </row>
    <row r="209" ht="15" customHeight="1">
      <c r="B209" s="307"/>
      <c r="C209" s="282"/>
      <c r="D209" s="282"/>
      <c r="E209" s="282"/>
      <c r="F209" s="305" t="s">
        <v>1228</v>
      </c>
      <c r="G209" s="282"/>
      <c r="H209" s="282" t="s">
        <v>1229</v>
      </c>
      <c r="I209" s="282"/>
      <c r="J209" s="282"/>
      <c r="K209" s="330"/>
    </row>
    <row r="210" ht="15" customHeight="1">
      <c r="B210" s="307"/>
      <c r="C210" s="282"/>
      <c r="D210" s="282"/>
      <c r="E210" s="282"/>
      <c r="F210" s="305" t="s">
        <v>1226</v>
      </c>
      <c r="G210" s="282"/>
      <c r="H210" s="282" t="s">
        <v>1392</v>
      </c>
      <c r="I210" s="282"/>
      <c r="J210" s="282"/>
      <c r="K210" s="330"/>
    </row>
    <row r="211" ht="15" customHeight="1">
      <c r="B211" s="348"/>
      <c r="C211" s="282"/>
      <c r="D211" s="282"/>
      <c r="E211" s="282"/>
      <c r="F211" s="305" t="s">
        <v>1230</v>
      </c>
      <c r="G211" s="343"/>
      <c r="H211" s="334" t="s">
        <v>1231</v>
      </c>
      <c r="I211" s="334"/>
      <c r="J211" s="334"/>
      <c r="K211" s="349"/>
    </row>
    <row r="212" ht="15" customHeight="1">
      <c r="B212" s="348"/>
      <c r="C212" s="282"/>
      <c r="D212" s="282"/>
      <c r="E212" s="282"/>
      <c r="F212" s="305" t="s">
        <v>1232</v>
      </c>
      <c r="G212" s="343"/>
      <c r="H212" s="334" t="s">
        <v>1048</v>
      </c>
      <c r="I212" s="334"/>
      <c r="J212" s="334"/>
      <c r="K212" s="349"/>
    </row>
    <row r="213" ht="15" customHeight="1">
      <c r="B213" s="348"/>
      <c r="C213" s="282"/>
      <c r="D213" s="282"/>
      <c r="E213" s="282"/>
      <c r="F213" s="305"/>
      <c r="G213" s="343"/>
      <c r="H213" s="334"/>
      <c r="I213" s="334"/>
      <c r="J213" s="334"/>
      <c r="K213" s="349"/>
    </row>
    <row r="214" ht="15" customHeight="1">
      <c r="B214" s="348"/>
      <c r="C214" s="282" t="s">
        <v>1355</v>
      </c>
      <c r="D214" s="282"/>
      <c r="E214" s="282"/>
      <c r="F214" s="305">
        <v>1</v>
      </c>
      <c r="G214" s="343"/>
      <c r="H214" s="334" t="s">
        <v>1393</v>
      </c>
      <c r="I214" s="334"/>
      <c r="J214" s="334"/>
      <c r="K214" s="349"/>
    </row>
    <row r="215" ht="15" customHeight="1">
      <c r="B215" s="348"/>
      <c r="C215" s="282"/>
      <c r="D215" s="282"/>
      <c r="E215" s="282"/>
      <c r="F215" s="305">
        <v>2</v>
      </c>
      <c r="G215" s="343"/>
      <c r="H215" s="334" t="s">
        <v>1394</v>
      </c>
      <c r="I215" s="334"/>
      <c r="J215" s="334"/>
      <c r="K215" s="349"/>
    </row>
    <row r="216" ht="15" customHeight="1">
      <c r="B216" s="348"/>
      <c r="C216" s="282"/>
      <c r="D216" s="282"/>
      <c r="E216" s="282"/>
      <c r="F216" s="305">
        <v>3</v>
      </c>
      <c r="G216" s="343"/>
      <c r="H216" s="334" t="s">
        <v>1395</v>
      </c>
      <c r="I216" s="334"/>
      <c r="J216" s="334"/>
      <c r="K216" s="349"/>
    </row>
    <row r="217" ht="15" customHeight="1">
      <c r="B217" s="348"/>
      <c r="C217" s="282"/>
      <c r="D217" s="282"/>
      <c r="E217" s="282"/>
      <c r="F217" s="305">
        <v>4</v>
      </c>
      <c r="G217" s="343"/>
      <c r="H217" s="334" t="s">
        <v>1396</v>
      </c>
      <c r="I217" s="334"/>
      <c r="J217" s="334"/>
      <c r="K217" s="349"/>
    </row>
    <row r="218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customWidth="1"/>
    <col min="2" max="2" width="1.171875" customWidth="1"/>
    <col min="3" max="3" width="4.160156" customWidth="1"/>
    <col min="4" max="4" width="4.332031" customWidth="1"/>
    <col min="5" max="5" width="17.16016" customWidth="1"/>
    <col min="6" max="6" width="100.832" customWidth="1"/>
    <col min="7" max="7" width="7.5" customWidth="1"/>
    <col min="8" max="8" width="14" customWidth="1"/>
    <col min="9" max="9" width="15.83203" customWidth="1"/>
    <col min="10" max="10" width="22.33203" customWidth="1"/>
    <col min="11" max="11" width="22.33203" customWidth="1"/>
    <col min="12" max="12" width="9.332031" customWidth="1"/>
    <col min="13" max="13" width="10.83203" hidden="1" customWidth="1"/>
    <col min="14" max="14" width="9.332031" hidden="1"/>
    <col min="15" max="15" width="14.16016" hidden="1" customWidth="1"/>
    <col min="16" max="16" width="14.16016" hidden="1" customWidth="1"/>
    <col min="17" max="17" width="14.16016" hidden="1" customWidth="1"/>
    <col min="18" max="18" width="14.16016" hidden="1" customWidth="1"/>
    <col min="19" max="19" width="14.16016" hidden="1" customWidth="1"/>
    <col min="20" max="20" width="14.16016" hidden="1" customWidth="1"/>
    <col min="21" max="21" width="16.33203" hidden="1" customWidth="1"/>
    <col min="22" max="22" width="12.33203" customWidth="1"/>
    <col min="23" max="23" width="16.33203" customWidth="1"/>
    <col min="24" max="24" width="12.33203" customWidth="1"/>
    <col min="25" max="25" width="15" customWidth="1"/>
    <col min="26" max="26" width="11" customWidth="1"/>
    <col min="27" max="27" width="15" customWidth="1"/>
    <col min="28" max="28" width="16.33203" customWidth="1"/>
    <col min="29" max="29" width="11" customWidth="1"/>
    <col min="30" max="30" width="15" customWidth="1"/>
    <col min="31" max="31" width="16.33203" customWidth="1"/>
    <col min="44" max="44" width="9.332031" hidden="1"/>
    <col min="45" max="45" width="9.332031" hidden="1"/>
    <col min="46" max="46" width="9.332031" hidden="1"/>
    <col min="47" max="47" width="9.332031" hidden="1"/>
    <col min="48" max="48" width="9.332031" hidden="1"/>
    <col min="49" max="49" width="9.332031" hidden="1"/>
    <col min="50" max="50" width="9.332031" hidden="1"/>
    <col min="51" max="51" width="9.332031" hidden="1"/>
    <col min="52" max="52" width="9.332031" hidden="1"/>
    <col min="53" max="53" width="9.332031" hidden="1"/>
    <col min="54" max="54" width="9.332031" hidden="1"/>
    <col min="55" max="55" width="9.332031" hidden="1"/>
    <col min="56" max="56" width="9.332031" hidden="1"/>
    <col min="57" max="57" width="9.332031" hidden="1"/>
    <col min="58" max="58" width="9.332031" hidden="1"/>
    <col min="59" max="59" width="9.332031" hidden="1"/>
    <col min="60" max="60" width="9.332031" hidden="1"/>
    <col min="61" max="61" width="9.332031" hidden="1"/>
    <col min="62" max="62" width="9.332031" hidden="1"/>
    <col min="63" max="63" width="9.332031" hidden="1"/>
    <col min="64" max="64" width="9.332031" hidden="1"/>
    <col min="65" max="65" width="9.332031" hidden="1"/>
  </cols>
  <sheetData>
    <row r="2" ht="36.96" customHeight="1">
      <c r="AT2" s="16" t="s">
        <v>85</v>
      </c>
    </row>
    <row r="3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77</v>
      </c>
    </row>
    <row r="4" ht="24.96" customHeight="1">
      <c r="B4" s="19"/>
      <c r="D4" s="139" t="s">
        <v>104</v>
      </c>
      <c r="L4" s="19"/>
      <c r="M4" s="140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1" t="s">
        <v>16</v>
      </c>
      <c r="L6" s="19"/>
    </row>
    <row r="7" ht="16.5" customHeight="1">
      <c r="B7" s="19"/>
      <c r="E7" s="142" t="str">
        <f>'Rekapitulace stavby'!K6</f>
        <v>Čtyřlístek- udržovací práce DL</v>
      </c>
      <c r="F7" s="141"/>
      <c r="G7" s="141"/>
      <c r="H7" s="141"/>
      <c r="L7" s="19"/>
    </row>
    <row r="8" ht="12" customHeight="1">
      <c r="B8" s="19"/>
      <c r="D8" s="141" t="s">
        <v>105</v>
      </c>
      <c r="L8" s="19"/>
    </row>
    <row r="9" s="1" customFormat="1" ht="16.5" customHeight="1">
      <c r="A9" s="37"/>
      <c r="B9" s="43"/>
      <c r="C9" s="37"/>
      <c r="D9" s="37"/>
      <c r="E9" s="142" t="s">
        <v>106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1" customFormat="1" ht="12" customHeight="1">
      <c r="A10" s="37"/>
      <c r="B10" s="43"/>
      <c r="C10" s="37"/>
      <c r="D10" s="141" t="s">
        <v>107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1" customFormat="1" ht="16.5" customHeight="1">
      <c r="A11" s="37"/>
      <c r="B11" s="43"/>
      <c r="C11" s="37"/>
      <c r="D11" s="37"/>
      <c r="E11" s="144" t="s">
        <v>108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1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1" customFormat="1" ht="12" customHeight="1">
      <c r="A13" s="37"/>
      <c r="B13" s="43"/>
      <c r="C13" s="37"/>
      <c r="D13" s="141" t="s">
        <v>18</v>
      </c>
      <c r="E13" s="37"/>
      <c r="F13" s="132" t="s">
        <v>19</v>
      </c>
      <c r="G13" s="37"/>
      <c r="H13" s="37"/>
      <c r="I13" s="141" t="s">
        <v>20</v>
      </c>
      <c r="J13" s="132" t="s">
        <v>19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1" customFormat="1" ht="12" customHeight="1">
      <c r="A14" s="37"/>
      <c r="B14" s="43"/>
      <c r="C14" s="37"/>
      <c r="D14" s="141" t="s">
        <v>21</v>
      </c>
      <c r="E14" s="37"/>
      <c r="F14" s="132" t="s">
        <v>22</v>
      </c>
      <c r="G14" s="37"/>
      <c r="H14" s="37"/>
      <c r="I14" s="141" t="s">
        <v>23</v>
      </c>
      <c r="J14" s="145" t="str">
        <f>'Rekapitulace stavby'!AN8</f>
        <v>19. 11. 2021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1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1" customFormat="1" ht="12" customHeight="1">
      <c r="A16" s="37"/>
      <c r="B16" s="43"/>
      <c r="C16" s="37"/>
      <c r="D16" s="141" t="s">
        <v>25</v>
      </c>
      <c r="E16" s="37"/>
      <c r="F16" s="37"/>
      <c r="G16" s="37"/>
      <c r="H16" s="37"/>
      <c r="I16" s="141" t="s">
        <v>26</v>
      </c>
      <c r="J16" s="132" t="s">
        <v>27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1" customFormat="1" ht="18" customHeight="1">
      <c r="A17" s="37"/>
      <c r="B17" s="43"/>
      <c r="C17" s="37"/>
      <c r="D17" s="37"/>
      <c r="E17" s="132" t="s">
        <v>28</v>
      </c>
      <c r="F17" s="37"/>
      <c r="G17" s="37"/>
      <c r="H17" s="37"/>
      <c r="I17" s="141" t="s">
        <v>29</v>
      </c>
      <c r="J17" s="132" t="s">
        <v>30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1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1" customFormat="1" ht="12" customHeight="1">
      <c r="A19" s="37"/>
      <c r="B19" s="43"/>
      <c r="C19" s="37"/>
      <c r="D19" s="141" t="s">
        <v>31</v>
      </c>
      <c r="E19" s="37"/>
      <c r="F19" s="37"/>
      <c r="G19" s="37"/>
      <c r="H19" s="37"/>
      <c r="I19" s="141" t="s">
        <v>26</v>
      </c>
      <c r="J19" s="32" t="str">
        <f>'Rekapitulace stavby'!AN13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1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1" t="s">
        <v>29</v>
      </c>
      <c r="J20" s="32" t="str">
        <f>'Rekapitulace stavby'!AN14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1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1" customFormat="1" ht="12" customHeight="1">
      <c r="A22" s="37"/>
      <c r="B22" s="43"/>
      <c r="C22" s="37"/>
      <c r="D22" s="141" t="s">
        <v>33</v>
      </c>
      <c r="E22" s="37"/>
      <c r="F22" s="37"/>
      <c r="G22" s="37"/>
      <c r="H22" s="37"/>
      <c r="I22" s="141" t="s">
        <v>26</v>
      </c>
      <c r="J22" s="132" t="str">
        <f>IF('Rekapitulace stavby'!AN16="","",'Rekapitulace stavby'!AN16)</f>
        <v/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1" customFormat="1" ht="18" customHeight="1">
      <c r="A23" s="37"/>
      <c r="B23" s="43"/>
      <c r="C23" s="37"/>
      <c r="D23" s="37"/>
      <c r="E23" s="132" t="str">
        <f>IF('Rekapitulace stavby'!E17="","",'Rekapitulace stavby'!E17)</f>
        <v xml:space="preserve"> </v>
      </c>
      <c r="F23" s="37"/>
      <c r="G23" s="37"/>
      <c r="H23" s="37"/>
      <c r="I23" s="141" t="s">
        <v>29</v>
      </c>
      <c r="J23" s="132" t="str">
        <f>IF('Rekapitulace stavby'!AN17="","",'Rekapitulace stavby'!AN17)</f>
        <v/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1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1" customFormat="1" ht="12" customHeight="1">
      <c r="A25" s="37"/>
      <c r="B25" s="43"/>
      <c r="C25" s="37"/>
      <c r="D25" s="141" t="s">
        <v>36</v>
      </c>
      <c r="E25" s="37"/>
      <c r="F25" s="37"/>
      <c r="G25" s="37"/>
      <c r="H25" s="37"/>
      <c r="I25" s="141" t="s">
        <v>26</v>
      </c>
      <c r="J25" s="132" t="str">
        <f>IF('Rekapitulace stavby'!AN19="","",'Rekapitulace stavby'!AN19)</f>
        <v/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1" customFormat="1" ht="18" customHeight="1">
      <c r="A26" s="37"/>
      <c r="B26" s="43"/>
      <c r="C26" s="37"/>
      <c r="D26" s="37"/>
      <c r="E26" s="132" t="str">
        <f>IF('Rekapitulace stavby'!E20="","",'Rekapitulace stavby'!E20)</f>
        <v xml:space="preserve"> </v>
      </c>
      <c r="F26" s="37"/>
      <c r="G26" s="37"/>
      <c r="H26" s="37"/>
      <c r="I26" s="141" t="s">
        <v>29</v>
      </c>
      <c r="J26" s="132" t="str">
        <f>IF('Rekapitulace stavby'!AN20="","",'Rekapitulace stavby'!AN20)</f>
        <v/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1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1" customFormat="1" ht="12" customHeight="1">
      <c r="A28" s="37"/>
      <c r="B28" s="43"/>
      <c r="C28" s="37"/>
      <c r="D28" s="141" t="s">
        <v>37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7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1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1" customFormat="1" ht="6.96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1" customFormat="1" ht="25.44" customHeight="1">
      <c r="A32" s="37"/>
      <c r="B32" s="43"/>
      <c r="C32" s="37"/>
      <c r="D32" s="151" t="s">
        <v>39</v>
      </c>
      <c r="E32" s="37"/>
      <c r="F32" s="37"/>
      <c r="G32" s="37"/>
      <c r="H32" s="37"/>
      <c r="I32" s="37"/>
      <c r="J32" s="152">
        <f>ROUND(J105, 2)</f>
        <v>693998.02000000002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1" customFormat="1" ht="6.96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1" customFormat="1" ht="14.4" customHeight="1">
      <c r="A34" s="37"/>
      <c r="B34" s="43"/>
      <c r="C34" s="37"/>
      <c r="D34" s="37"/>
      <c r="E34" s="37"/>
      <c r="F34" s="153" t="s">
        <v>41</v>
      </c>
      <c r="G34" s="37"/>
      <c r="H34" s="37"/>
      <c r="I34" s="153" t="s">
        <v>40</v>
      </c>
      <c r="J34" s="153" t="s">
        <v>42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1" customFormat="1" ht="14.4" customHeight="1">
      <c r="A35" s="37"/>
      <c r="B35" s="43"/>
      <c r="C35" s="37"/>
      <c r="D35" s="154" t="s">
        <v>43</v>
      </c>
      <c r="E35" s="141" t="s">
        <v>44</v>
      </c>
      <c r="F35" s="155">
        <f>ROUND((SUM(BE105:BE320)),  2)</f>
        <v>0</v>
      </c>
      <c r="G35" s="37"/>
      <c r="H35" s="37"/>
      <c r="I35" s="156">
        <v>0.20999999999999999</v>
      </c>
      <c r="J35" s="155">
        <f>ROUND(((SUM(BE105:BE320))*I35),  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1" customFormat="1" ht="14.4" customHeight="1">
      <c r="A36" s="37"/>
      <c r="B36" s="43"/>
      <c r="C36" s="37"/>
      <c r="D36" s="37"/>
      <c r="E36" s="141" t="s">
        <v>45</v>
      </c>
      <c r="F36" s="155">
        <f>ROUND((SUM(BF105:BF320)),  2)</f>
        <v>693998.02000000002</v>
      </c>
      <c r="G36" s="37"/>
      <c r="H36" s="37"/>
      <c r="I36" s="156">
        <v>0.14999999999999999</v>
      </c>
      <c r="J36" s="155">
        <f>ROUND(((SUM(BF105:BF320))*I36),  2)</f>
        <v>104099.7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1" customFormat="1" ht="14.4" customHeight="1">
      <c r="A37" s="37"/>
      <c r="B37" s="43"/>
      <c r="C37" s="37"/>
      <c r="D37" s="37"/>
      <c r="E37" s="141" t="s">
        <v>46</v>
      </c>
      <c r="F37" s="155">
        <f>ROUND((SUM(BG105:BG320)),  2)</f>
        <v>0</v>
      </c>
      <c r="G37" s="37"/>
      <c r="H37" s="37"/>
      <c r="I37" s="156">
        <v>0.20999999999999999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1" customFormat="1" ht="14.4" customHeight="1">
      <c r="A38" s="37"/>
      <c r="B38" s="43"/>
      <c r="C38" s="37"/>
      <c r="D38" s="37"/>
      <c r="E38" s="141" t="s">
        <v>47</v>
      </c>
      <c r="F38" s="155">
        <f>ROUND((SUM(BH105:BH320)),  2)</f>
        <v>0</v>
      </c>
      <c r="G38" s="37"/>
      <c r="H38" s="37"/>
      <c r="I38" s="156">
        <v>0.14999999999999999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A39" s="37"/>
      <c r="B39" s="43"/>
      <c r="C39" s="37"/>
      <c r="D39" s="37"/>
      <c r="E39" s="141" t="s">
        <v>48</v>
      </c>
      <c r="F39" s="155">
        <f>ROUND((SUM(BI105:BI320)),  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1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25.44" customHeight="1">
      <c r="A41" s="37"/>
      <c r="B41" s="43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59"/>
      <c r="J41" s="162">
        <f>SUM(J32:J39)</f>
        <v>798097.71999999997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1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="1" customFormat="1" ht="6.96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1" customFormat="1" ht="24.96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1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1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1" customFormat="1" ht="16.5" customHeight="1">
      <c r="A50" s="37"/>
      <c r="B50" s="38"/>
      <c r="C50" s="39"/>
      <c r="D50" s="39"/>
      <c r="E50" s="168" t="str">
        <f>E7</f>
        <v>Čtyřlístek- udržovací práce DL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ht="12" customHeight="1">
      <c r="B51" s="20"/>
      <c r="C51" s="31" t="s">
        <v>105</v>
      </c>
      <c r="D51" s="21"/>
      <c r="E51" s="21"/>
      <c r="F51" s="21"/>
      <c r="G51" s="21"/>
      <c r="H51" s="21"/>
      <c r="I51" s="21"/>
      <c r="J51" s="21"/>
      <c r="K51" s="21"/>
      <c r="L51" s="19"/>
    </row>
    <row r="52" s="1" customFormat="1" ht="16.5" customHeight="1">
      <c r="A52" s="37"/>
      <c r="B52" s="38"/>
      <c r="C52" s="39"/>
      <c r="D52" s="39"/>
      <c r="E52" s="168" t="s">
        <v>106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1" customFormat="1" ht="12" customHeight="1">
      <c r="A53" s="37"/>
      <c r="B53" s="38"/>
      <c r="C53" s="31" t="s">
        <v>107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1" customFormat="1" ht="16.5" customHeight="1">
      <c r="A54" s="37"/>
      <c r="B54" s="38"/>
      <c r="C54" s="39"/>
      <c r="D54" s="39"/>
      <c r="E54" s="68" t="str">
        <f>E11</f>
        <v>1 - 1PP-stavební část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1" customFormat="1" ht="6.96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1" customFormat="1" ht="12" customHeight="1">
      <c r="A56" s="37"/>
      <c r="B56" s="38"/>
      <c r="C56" s="31" t="s">
        <v>21</v>
      </c>
      <c r="D56" s="39"/>
      <c r="E56" s="39"/>
      <c r="F56" s="26" t="str">
        <f>F14</f>
        <v>Ostrava</v>
      </c>
      <c r="G56" s="39"/>
      <c r="H56" s="39"/>
      <c r="I56" s="31" t="s">
        <v>23</v>
      </c>
      <c r="J56" s="71" t="str">
        <f>IF(J14="","",J14)</f>
        <v>19. 11. 2021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1" customFormat="1" ht="6.96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1" customFormat="1" ht="15.15" customHeight="1">
      <c r="A58" s="37"/>
      <c r="B58" s="38"/>
      <c r="C58" s="31" t="s">
        <v>25</v>
      </c>
      <c r="D58" s="39"/>
      <c r="E58" s="39"/>
      <c r="F58" s="26" t="str">
        <f>E17</f>
        <v>Čtyřlístek</v>
      </c>
      <c r="G58" s="39"/>
      <c r="H58" s="39"/>
      <c r="I58" s="31" t="s">
        <v>33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1" customFormat="1" ht="15.15" customHeight="1">
      <c r="A59" s="37"/>
      <c r="B59" s="38"/>
      <c r="C59" s="31" t="s">
        <v>31</v>
      </c>
      <c r="D59" s="39"/>
      <c r="E59" s="39"/>
      <c r="F59" s="26" t="str">
        <f>IF(E20="","",E20)</f>
        <v>Vyplň údaj</v>
      </c>
      <c r="G59" s="39"/>
      <c r="H59" s="39"/>
      <c r="I59" s="31" t="s">
        <v>36</v>
      </c>
      <c r="J59" s="35" t="str">
        <f>E26</f>
        <v xml:space="preserve"> 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="1" customFormat="1" ht="10.32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="1" customFormat="1" ht="29.28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="1" customFormat="1" ht="10.32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="1" customFormat="1" ht="22.8" customHeight="1">
      <c r="A63" s="37"/>
      <c r="B63" s="38"/>
      <c r="C63" s="172" t="s">
        <v>71</v>
      </c>
      <c r="D63" s="39"/>
      <c r="E63" s="39"/>
      <c r="F63" s="39"/>
      <c r="G63" s="39"/>
      <c r="H63" s="39"/>
      <c r="I63" s="39"/>
      <c r="J63" s="101">
        <f>J105</f>
        <v>693998.02000000002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="8" customFormat="1" ht="24.96" customHeight="1">
      <c r="A64" s="8"/>
      <c r="B64" s="173"/>
      <c r="C64" s="174"/>
      <c r="D64" s="175" t="s">
        <v>113</v>
      </c>
      <c r="E64" s="176"/>
      <c r="F64" s="176"/>
      <c r="G64" s="176"/>
      <c r="H64" s="176"/>
      <c r="I64" s="176"/>
      <c r="J64" s="177">
        <f>J106</f>
        <v>144372.44</v>
      </c>
      <c r="K64" s="174"/>
      <c r="L64" s="17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="9" customFormat="1" ht="19.92" customHeight="1">
      <c r="A65" s="9"/>
      <c r="B65" s="179"/>
      <c r="C65" s="124"/>
      <c r="D65" s="180" t="s">
        <v>114</v>
      </c>
      <c r="E65" s="181"/>
      <c r="F65" s="181"/>
      <c r="G65" s="181"/>
      <c r="H65" s="181"/>
      <c r="I65" s="181"/>
      <c r="J65" s="182">
        <f>J107</f>
        <v>73139.139999999999</v>
      </c>
      <c r="K65" s="124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19.92" customHeight="1">
      <c r="A66" s="9"/>
      <c r="B66" s="179"/>
      <c r="C66" s="124"/>
      <c r="D66" s="180" t="s">
        <v>115</v>
      </c>
      <c r="E66" s="181"/>
      <c r="F66" s="181"/>
      <c r="G66" s="181"/>
      <c r="H66" s="181"/>
      <c r="I66" s="181"/>
      <c r="J66" s="182">
        <f>J129</f>
        <v>53985.479999999996</v>
      </c>
      <c r="K66" s="124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19.92" customHeight="1">
      <c r="A67" s="9"/>
      <c r="B67" s="179"/>
      <c r="C67" s="124"/>
      <c r="D67" s="180" t="s">
        <v>116</v>
      </c>
      <c r="E67" s="181"/>
      <c r="F67" s="181"/>
      <c r="G67" s="181"/>
      <c r="H67" s="181"/>
      <c r="I67" s="181"/>
      <c r="J67" s="182">
        <f>J149</f>
        <v>15259</v>
      </c>
      <c r="K67" s="124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19.92" customHeight="1">
      <c r="A68" s="9"/>
      <c r="B68" s="179"/>
      <c r="C68" s="124"/>
      <c r="D68" s="180" t="s">
        <v>117</v>
      </c>
      <c r="E68" s="181"/>
      <c r="F68" s="181"/>
      <c r="G68" s="181"/>
      <c r="H68" s="181"/>
      <c r="I68" s="181"/>
      <c r="J68" s="182">
        <f>J168</f>
        <v>1988.8199999999999</v>
      </c>
      <c r="K68" s="124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8" customFormat="1" ht="24.96" customHeight="1">
      <c r="A69" s="8"/>
      <c r="B69" s="173"/>
      <c r="C69" s="174"/>
      <c r="D69" s="175" t="s">
        <v>118</v>
      </c>
      <c r="E69" s="176"/>
      <c r="F69" s="176"/>
      <c r="G69" s="176"/>
      <c r="H69" s="176"/>
      <c r="I69" s="176"/>
      <c r="J69" s="177">
        <f>J172</f>
        <v>542545.57999999996</v>
      </c>
      <c r="K69" s="174"/>
      <c r="L69" s="17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="9" customFormat="1" ht="19.92" customHeight="1">
      <c r="A70" s="9"/>
      <c r="B70" s="179"/>
      <c r="C70" s="124"/>
      <c r="D70" s="180" t="s">
        <v>119</v>
      </c>
      <c r="E70" s="181"/>
      <c r="F70" s="181"/>
      <c r="G70" s="181"/>
      <c r="H70" s="181"/>
      <c r="I70" s="181"/>
      <c r="J70" s="182">
        <f>J173</f>
        <v>1180</v>
      </c>
      <c r="K70" s="124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19.92" customHeight="1">
      <c r="A71" s="9"/>
      <c r="B71" s="179"/>
      <c r="C71" s="124"/>
      <c r="D71" s="180" t="s">
        <v>120</v>
      </c>
      <c r="E71" s="181"/>
      <c r="F71" s="181"/>
      <c r="G71" s="181"/>
      <c r="H71" s="181"/>
      <c r="I71" s="181"/>
      <c r="J71" s="182">
        <f>J177</f>
        <v>50199.559999999998</v>
      </c>
      <c r="K71" s="124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19.92" customHeight="1">
      <c r="A72" s="9"/>
      <c r="B72" s="179"/>
      <c r="C72" s="124"/>
      <c r="D72" s="180" t="s">
        <v>121</v>
      </c>
      <c r="E72" s="181"/>
      <c r="F72" s="181"/>
      <c r="G72" s="181"/>
      <c r="H72" s="181"/>
      <c r="I72" s="181"/>
      <c r="J72" s="182">
        <f>J210</f>
        <v>58410</v>
      </c>
      <c r="K72" s="124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19.92" customHeight="1">
      <c r="A73" s="9"/>
      <c r="B73" s="179"/>
      <c r="C73" s="124"/>
      <c r="D73" s="180" t="s">
        <v>122</v>
      </c>
      <c r="E73" s="181"/>
      <c r="F73" s="181"/>
      <c r="G73" s="181"/>
      <c r="H73" s="181"/>
      <c r="I73" s="181"/>
      <c r="J73" s="182">
        <f>J222</f>
        <v>26550</v>
      </c>
      <c r="K73" s="124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9" customFormat="1" ht="19.92" customHeight="1">
      <c r="A74" s="9"/>
      <c r="B74" s="179"/>
      <c r="C74" s="124"/>
      <c r="D74" s="180" t="s">
        <v>123</v>
      </c>
      <c r="E74" s="181"/>
      <c r="F74" s="181"/>
      <c r="G74" s="181"/>
      <c r="H74" s="181"/>
      <c r="I74" s="181"/>
      <c r="J74" s="182">
        <f>J225</f>
        <v>35400</v>
      </c>
      <c r="K74" s="124"/>
      <c r="L74" s="18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9" customFormat="1" ht="19.92" customHeight="1">
      <c r="A75" s="9"/>
      <c r="B75" s="179"/>
      <c r="C75" s="124"/>
      <c r="D75" s="180" t="s">
        <v>124</v>
      </c>
      <c r="E75" s="181"/>
      <c r="F75" s="181"/>
      <c r="G75" s="181"/>
      <c r="H75" s="181"/>
      <c r="I75" s="181"/>
      <c r="J75" s="182">
        <f>J228</f>
        <v>14125.940000000001</v>
      </c>
      <c r="K75" s="124"/>
      <c r="L75" s="18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="9" customFormat="1" ht="19.92" customHeight="1">
      <c r="A76" s="9"/>
      <c r="B76" s="179"/>
      <c r="C76" s="124"/>
      <c r="D76" s="180" t="s">
        <v>125</v>
      </c>
      <c r="E76" s="181"/>
      <c r="F76" s="181"/>
      <c r="G76" s="181"/>
      <c r="H76" s="181"/>
      <c r="I76" s="181"/>
      <c r="J76" s="182">
        <f>J242</f>
        <v>48623.080000000002</v>
      </c>
      <c r="K76" s="124"/>
      <c r="L76" s="183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9" customFormat="1" ht="19.92" customHeight="1">
      <c r="A77" s="9"/>
      <c r="B77" s="179"/>
      <c r="C77" s="124"/>
      <c r="D77" s="180" t="s">
        <v>126</v>
      </c>
      <c r="E77" s="181"/>
      <c r="F77" s="181"/>
      <c r="G77" s="181"/>
      <c r="H77" s="181"/>
      <c r="I77" s="181"/>
      <c r="J77" s="182">
        <f>J255</f>
        <v>92251.610000000001</v>
      </c>
      <c r="K77" s="124"/>
      <c r="L77" s="18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="9" customFormat="1" ht="19.92" customHeight="1">
      <c r="A78" s="9"/>
      <c r="B78" s="179"/>
      <c r="C78" s="124"/>
      <c r="D78" s="180" t="s">
        <v>127</v>
      </c>
      <c r="E78" s="181"/>
      <c r="F78" s="181"/>
      <c r="G78" s="181"/>
      <c r="H78" s="181"/>
      <c r="I78" s="181"/>
      <c r="J78" s="182">
        <f>J278</f>
        <v>34220</v>
      </c>
      <c r="K78" s="124"/>
      <c r="L78" s="183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="9" customFormat="1" ht="19.92" customHeight="1">
      <c r="A79" s="9"/>
      <c r="B79" s="179"/>
      <c r="C79" s="124"/>
      <c r="D79" s="180" t="s">
        <v>128</v>
      </c>
      <c r="E79" s="181"/>
      <c r="F79" s="181"/>
      <c r="G79" s="181"/>
      <c r="H79" s="181"/>
      <c r="I79" s="181"/>
      <c r="J79" s="182">
        <f>J283</f>
        <v>175390.38999999999</v>
      </c>
      <c r="K79" s="124"/>
      <c r="L79" s="183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="9" customFormat="1" ht="19.92" customHeight="1">
      <c r="A80" s="9"/>
      <c r="B80" s="179"/>
      <c r="C80" s="124"/>
      <c r="D80" s="180" t="s">
        <v>129</v>
      </c>
      <c r="E80" s="181"/>
      <c r="F80" s="181"/>
      <c r="G80" s="181"/>
      <c r="H80" s="181"/>
      <c r="I80" s="181"/>
      <c r="J80" s="182">
        <f>J309</f>
        <v>6195</v>
      </c>
      <c r="K80" s="124"/>
      <c r="L80" s="183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="8" customFormat="1" ht="24.96" customHeight="1">
      <c r="A81" s="8"/>
      <c r="B81" s="173"/>
      <c r="C81" s="174"/>
      <c r="D81" s="175" t="s">
        <v>130</v>
      </c>
      <c r="E81" s="176"/>
      <c r="F81" s="176"/>
      <c r="G81" s="176"/>
      <c r="H81" s="176"/>
      <c r="I81" s="176"/>
      <c r="J81" s="177">
        <f>J312</f>
        <v>7080</v>
      </c>
      <c r="K81" s="174"/>
      <c r="L81" s="17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="9" customFormat="1" ht="19.92" customHeight="1">
      <c r="A82" s="9"/>
      <c r="B82" s="179"/>
      <c r="C82" s="124"/>
      <c r="D82" s="180" t="s">
        <v>131</v>
      </c>
      <c r="E82" s="181"/>
      <c r="F82" s="181"/>
      <c r="G82" s="181"/>
      <c r="H82" s="181"/>
      <c r="I82" s="181"/>
      <c r="J82" s="182">
        <f>J313</f>
        <v>4720</v>
      </c>
      <c r="K82" s="124"/>
      <c r="L82" s="183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="9" customFormat="1" ht="19.92" customHeight="1">
      <c r="A83" s="9"/>
      <c r="B83" s="179"/>
      <c r="C83" s="124"/>
      <c r="D83" s="180" t="s">
        <v>132</v>
      </c>
      <c r="E83" s="181"/>
      <c r="F83" s="181"/>
      <c r="G83" s="181"/>
      <c r="H83" s="181"/>
      <c r="I83" s="181"/>
      <c r="J83" s="182">
        <f>J317</f>
        <v>2360</v>
      </c>
      <c r="K83" s="124"/>
      <c r="L83" s="183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="1" customFormat="1" ht="21.84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4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1" customFormat="1" ht="6.96" customHeight="1">
      <c r="A85" s="37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14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9" s="1" customFormat="1" ht="6.96" customHeight="1">
      <c r="A89" s="37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1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1" customFormat="1" ht="24.96" customHeight="1">
      <c r="A90" s="37"/>
      <c r="B90" s="38"/>
      <c r="C90" s="22" t="s">
        <v>133</v>
      </c>
      <c r="D90" s="39"/>
      <c r="E90" s="39"/>
      <c r="F90" s="39"/>
      <c r="G90" s="39"/>
      <c r="H90" s="39"/>
      <c r="I90" s="39"/>
      <c r="J90" s="39"/>
      <c r="K90" s="39"/>
      <c r="L90" s="1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1" customFormat="1" ht="6.96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1" customFormat="1" ht="12" customHeight="1">
      <c r="A92" s="37"/>
      <c r="B92" s="38"/>
      <c r="C92" s="31" t="s">
        <v>16</v>
      </c>
      <c r="D92" s="39"/>
      <c r="E92" s="39"/>
      <c r="F92" s="39"/>
      <c r="G92" s="39"/>
      <c r="H92" s="39"/>
      <c r="I92" s="39"/>
      <c r="J92" s="39"/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1" customFormat="1" ht="16.5" customHeight="1">
      <c r="A93" s="37"/>
      <c r="B93" s="38"/>
      <c r="C93" s="39"/>
      <c r="D93" s="39"/>
      <c r="E93" s="168" t="str">
        <f>E7</f>
        <v>Čtyřlístek- udržovací práce DL</v>
      </c>
      <c r="F93" s="31"/>
      <c r="G93" s="31"/>
      <c r="H93" s="31"/>
      <c r="I93" s="39"/>
      <c r="J93" s="39"/>
      <c r="K93" s="39"/>
      <c r="L93" s="14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t="12" customHeight="1">
      <c r="B94" s="20"/>
      <c r="C94" s="31" t="s">
        <v>105</v>
      </c>
      <c r="D94" s="21"/>
      <c r="E94" s="21"/>
      <c r="F94" s="21"/>
      <c r="G94" s="21"/>
      <c r="H94" s="21"/>
      <c r="I94" s="21"/>
      <c r="J94" s="21"/>
      <c r="K94" s="21"/>
      <c r="L94" s="19"/>
    </row>
    <row r="95" s="1" customFormat="1" ht="16.5" customHeight="1">
      <c r="A95" s="37"/>
      <c r="B95" s="38"/>
      <c r="C95" s="39"/>
      <c r="D95" s="39"/>
      <c r="E95" s="168" t="s">
        <v>106</v>
      </c>
      <c r="F95" s="39"/>
      <c r="G95" s="39"/>
      <c r="H95" s="39"/>
      <c r="I95" s="39"/>
      <c r="J95" s="39"/>
      <c r="K95" s="39"/>
      <c r="L95" s="143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1" customFormat="1" ht="12" customHeight="1">
      <c r="A96" s="37"/>
      <c r="B96" s="38"/>
      <c r="C96" s="31" t="s">
        <v>107</v>
      </c>
      <c r="D96" s="39"/>
      <c r="E96" s="39"/>
      <c r="F96" s="39"/>
      <c r="G96" s="39"/>
      <c r="H96" s="39"/>
      <c r="I96" s="39"/>
      <c r="J96" s="39"/>
      <c r="K96" s="39"/>
      <c r="L96" s="14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1" customFormat="1" ht="16.5" customHeight="1">
      <c r="A97" s="37"/>
      <c r="B97" s="38"/>
      <c r="C97" s="39"/>
      <c r="D97" s="39"/>
      <c r="E97" s="68" t="str">
        <f>E11</f>
        <v>1 - 1PP-stavební část</v>
      </c>
      <c r="F97" s="39"/>
      <c r="G97" s="39"/>
      <c r="H97" s="39"/>
      <c r="I97" s="39"/>
      <c r="J97" s="39"/>
      <c r="K97" s="39"/>
      <c r="L97" s="14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1" customFormat="1" ht="6.96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14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1" customFormat="1" ht="12" customHeight="1">
      <c r="A99" s="37"/>
      <c r="B99" s="38"/>
      <c r="C99" s="31" t="s">
        <v>21</v>
      </c>
      <c r="D99" s="39"/>
      <c r="E99" s="39"/>
      <c r="F99" s="26" t="str">
        <f>F14</f>
        <v>Ostrava</v>
      </c>
      <c r="G99" s="39"/>
      <c r="H99" s="39"/>
      <c r="I99" s="31" t="s">
        <v>23</v>
      </c>
      <c r="J99" s="71" t="str">
        <f>IF(J14="","",J14)</f>
        <v>19. 11. 2021</v>
      </c>
      <c r="K99" s="39"/>
      <c r="L99" s="143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1" customFormat="1" ht="6.96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143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1" customFormat="1" ht="15.15" customHeight="1">
      <c r="A101" s="37"/>
      <c r="B101" s="38"/>
      <c r="C101" s="31" t="s">
        <v>25</v>
      </c>
      <c r="D101" s="39"/>
      <c r="E101" s="39"/>
      <c r="F101" s="26" t="str">
        <f>E17</f>
        <v>Čtyřlístek</v>
      </c>
      <c r="G101" s="39"/>
      <c r="H101" s="39"/>
      <c r="I101" s="31" t="s">
        <v>33</v>
      </c>
      <c r="J101" s="35" t="str">
        <f>E23</f>
        <v xml:space="preserve"> </v>
      </c>
      <c r="K101" s="39"/>
      <c r="L101" s="143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1" customFormat="1" ht="15.15" customHeight="1">
      <c r="A102" s="37"/>
      <c r="B102" s="38"/>
      <c r="C102" s="31" t="s">
        <v>31</v>
      </c>
      <c r="D102" s="39"/>
      <c r="E102" s="39"/>
      <c r="F102" s="26" t="str">
        <f>IF(E20="","",E20)</f>
        <v>Vyplň údaj</v>
      </c>
      <c r="G102" s="39"/>
      <c r="H102" s="39"/>
      <c r="I102" s="31" t="s">
        <v>36</v>
      </c>
      <c r="J102" s="35" t="str">
        <f>E26</f>
        <v xml:space="preserve"> </v>
      </c>
      <c r="K102" s="39"/>
      <c r="L102" s="143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1" customFormat="1" ht="10.32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143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10" customFormat="1" ht="29.28" customHeight="1">
      <c r="A104" s="184"/>
      <c r="B104" s="185"/>
      <c r="C104" s="186" t="s">
        <v>134</v>
      </c>
      <c r="D104" s="187" t="s">
        <v>58</v>
      </c>
      <c r="E104" s="187" t="s">
        <v>54</v>
      </c>
      <c r="F104" s="187" t="s">
        <v>55</v>
      </c>
      <c r="G104" s="187" t="s">
        <v>135</v>
      </c>
      <c r="H104" s="187" t="s">
        <v>136</v>
      </c>
      <c r="I104" s="187" t="s">
        <v>137</v>
      </c>
      <c r="J104" s="187" t="s">
        <v>111</v>
      </c>
      <c r="K104" s="188" t="s">
        <v>138</v>
      </c>
      <c r="L104" s="189"/>
      <c r="M104" s="91" t="s">
        <v>19</v>
      </c>
      <c r="N104" s="92" t="s">
        <v>43</v>
      </c>
      <c r="O104" s="92" t="s">
        <v>139</v>
      </c>
      <c r="P104" s="92" t="s">
        <v>140</v>
      </c>
      <c r="Q104" s="92" t="s">
        <v>141</v>
      </c>
      <c r="R104" s="92" t="s">
        <v>142</v>
      </c>
      <c r="S104" s="92" t="s">
        <v>143</v>
      </c>
      <c r="T104" s="93" t="s">
        <v>144</v>
      </c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</row>
    <row r="105" s="1" customFormat="1" ht="22.8" customHeight="1">
      <c r="A105" s="37"/>
      <c r="B105" s="38"/>
      <c r="C105" s="98" t="s">
        <v>145</v>
      </c>
      <c r="D105" s="39"/>
      <c r="E105" s="39"/>
      <c r="F105" s="39"/>
      <c r="G105" s="39"/>
      <c r="H105" s="39"/>
      <c r="I105" s="39"/>
      <c r="J105" s="190">
        <f>BK105</f>
        <v>693998.02000000002</v>
      </c>
      <c r="K105" s="39"/>
      <c r="L105" s="43"/>
      <c r="M105" s="94"/>
      <c r="N105" s="191"/>
      <c r="O105" s="95"/>
      <c r="P105" s="192">
        <f>P106+P172+P312</f>
        <v>0</v>
      </c>
      <c r="Q105" s="95"/>
      <c r="R105" s="192">
        <f>R106+R172+R312</f>
        <v>4.7307903200000005</v>
      </c>
      <c r="S105" s="95"/>
      <c r="T105" s="193">
        <f>T106+T172+T312</f>
        <v>4.7363515600000001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72</v>
      </c>
      <c r="AU105" s="16" t="s">
        <v>112</v>
      </c>
      <c r="BK105" s="194">
        <f>BK106+BK172+BK312</f>
        <v>693998.02000000002</v>
      </c>
    </row>
    <row r="106" s="11" customFormat="1" ht="25.92" customHeight="1">
      <c r="A106" s="11"/>
      <c r="B106" s="195"/>
      <c r="C106" s="196"/>
      <c r="D106" s="197" t="s">
        <v>72</v>
      </c>
      <c r="E106" s="198" t="s">
        <v>146</v>
      </c>
      <c r="F106" s="198" t="s">
        <v>147</v>
      </c>
      <c r="G106" s="196"/>
      <c r="H106" s="196"/>
      <c r="I106" s="199"/>
      <c r="J106" s="200">
        <f>BK106</f>
        <v>144372.44</v>
      </c>
      <c r="K106" s="196"/>
      <c r="L106" s="201"/>
      <c r="M106" s="202"/>
      <c r="N106" s="203"/>
      <c r="O106" s="203"/>
      <c r="P106" s="204">
        <f>P107+P129+P149+P168</f>
        <v>0</v>
      </c>
      <c r="Q106" s="203"/>
      <c r="R106" s="204">
        <f>R107+R129+R149+R168</f>
        <v>1.35050632</v>
      </c>
      <c r="S106" s="203"/>
      <c r="T106" s="205">
        <f>T107+T129+T149+T168</f>
        <v>4.5667200000000001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06" t="s">
        <v>77</v>
      </c>
      <c r="AT106" s="207" t="s">
        <v>72</v>
      </c>
      <c r="AU106" s="207" t="s">
        <v>73</v>
      </c>
      <c r="AY106" s="206" t="s">
        <v>148</v>
      </c>
      <c r="BK106" s="208">
        <f>BK107+BK129+BK149+BK168</f>
        <v>144372.44</v>
      </c>
    </row>
    <row r="107" s="11" customFormat="1" ht="22.8" customHeight="1">
      <c r="A107" s="11"/>
      <c r="B107" s="195"/>
      <c r="C107" s="196"/>
      <c r="D107" s="197" t="s">
        <v>72</v>
      </c>
      <c r="E107" s="209" t="s">
        <v>149</v>
      </c>
      <c r="F107" s="209" t="s">
        <v>150</v>
      </c>
      <c r="G107" s="196"/>
      <c r="H107" s="196"/>
      <c r="I107" s="199"/>
      <c r="J107" s="210">
        <f>BK107</f>
        <v>73139.139999999999</v>
      </c>
      <c r="K107" s="196"/>
      <c r="L107" s="201"/>
      <c r="M107" s="202"/>
      <c r="N107" s="203"/>
      <c r="O107" s="203"/>
      <c r="P107" s="204">
        <f>SUM(P108:P128)</f>
        <v>0</v>
      </c>
      <c r="Q107" s="203"/>
      <c r="R107" s="204">
        <f>SUM(R108:R128)</f>
        <v>1.2517687200000001</v>
      </c>
      <c r="S107" s="203"/>
      <c r="T107" s="205">
        <f>SUM(T108:T128)</f>
        <v>0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R107" s="206" t="s">
        <v>77</v>
      </c>
      <c r="AT107" s="207" t="s">
        <v>72</v>
      </c>
      <c r="AU107" s="207" t="s">
        <v>77</v>
      </c>
      <c r="AY107" s="206" t="s">
        <v>148</v>
      </c>
      <c r="BK107" s="208">
        <f>SUM(BK108:BK128)</f>
        <v>73139.139999999999</v>
      </c>
    </row>
    <row r="108" s="1" customFormat="1" ht="16.5" customHeight="1">
      <c r="A108" s="37"/>
      <c r="B108" s="38"/>
      <c r="C108" s="211" t="s">
        <v>81</v>
      </c>
      <c r="D108" s="211" t="s">
        <v>151</v>
      </c>
      <c r="E108" s="212" t="s">
        <v>152</v>
      </c>
      <c r="F108" s="213" t="s">
        <v>153</v>
      </c>
      <c r="G108" s="214" t="s">
        <v>154</v>
      </c>
      <c r="H108" s="215">
        <v>75.951999999999998</v>
      </c>
      <c r="I108" s="216">
        <v>198.24000000000001</v>
      </c>
      <c r="J108" s="217">
        <f>ROUND(I108*H108,2)</f>
        <v>15056.719999999999</v>
      </c>
      <c r="K108" s="213" t="s">
        <v>155</v>
      </c>
      <c r="L108" s="43"/>
      <c r="M108" s="218" t="s">
        <v>19</v>
      </c>
      <c r="N108" s="219" t="s">
        <v>45</v>
      </c>
      <c r="O108" s="83"/>
      <c r="P108" s="220">
        <f>O108*H108</f>
        <v>0</v>
      </c>
      <c r="Q108" s="220">
        <v>0.0035000000000000001</v>
      </c>
      <c r="R108" s="220">
        <f>Q108*H108</f>
        <v>0.26583200000000001</v>
      </c>
      <c r="S108" s="220">
        <v>0</v>
      </c>
      <c r="T108" s="221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2" t="s">
        <v>91</v>
      </c>
      <c r="AT108" s="222" t="s">
        <v>151</v>
      </c>
      <c r="AU108" s="222" t="s">
        <v>81</v>
      </c>
      <c r="AY108" s="16" t="s">
        <v>148</v>
      </c>
      <c r="BE108" s="223">
        <f>IF(N108="základní",J108,0)</f>
        <v>0</v>
      </c>
      <c r="BF108" s="223">
        <f>IF(N108="snížená",J108,0)</f>
        <v>15056.719999999999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16" t="s">
        <v>81</v>
      </c>
      <c r="BK108" s="223">
        <f>ROUND(I108*H108,2)</f>
        <v>15056.719999999999</v>
      </c>
      <c r="BL108" s="16" t="s">
        <v>91</v>
      </c>
      <c r="BM108" s="222" t="s">
        <v>156</v>
      </c>
    </row>
    <row r="109" s="1" customFormat="1">
      <c r="A109" s="37"/>
      <c r="B109" s="38"/>
      <c r="C109" s="39"/>
      <c r="D109" s="224" t="s">
        <v>157</v>
      </c>
      <c r="E109" s="39"/>
      <c r="F109" s="225" t="s">
        <v>158</v>
      </c>
      <c r="G109" s="39"/>
      <c r="H109" s="39"/>
      <c r="I109" s="226"/>
      <c r="J109" s="39"/>
      <c r="K109" s="39"/>
      <c r="L109" s="43"/>
      <c r="M109" s="227"/>
      <c r="N109" s="228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157</v>
      </c>
      <c r="AU109" s="16" t="s">
        <v>81</v>
      </c>
    </row>
    <row r="110" s="1" customFormat="1">
      <c r="A110" s="37"/>
      <c r="B110" s="38"/>
      <c r="C110" s="39"/>
      <c r="D110" s="229" t="s">
        <v>159</v>
      </c>
      <c r="E110" s="39"/>
      <c r="F110" s="230" t="s">
        <v>160</v>
      </c>
      <c r="G110" s="39"/>
      <c r="H110" s="39"/>
      <c r="I110" s="226"/>
      <c r="J110" s="39"/>
      <c r="K110" s="39"/>
      <c r="L110" s="43"/>
      <c r="M110" s="227"/>
      <c r="N110" s="228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159</v>
      </c>
      <c r="AU110" s="16" t="s">
        <v>81</v>
      </c>
    </row>
    <row r="111" s="12" customFormat="1">
      <c r="A111" s="12"/>
      <c r="B111" s="231"/>
      <c r="C111" s="232"/>
      <c r="D111" s="224" t="s">
        <v>161</v>
      </c>
      <c r="E111" s="233" t="s">
        <v>19</v>
      </c>
      <c r="F111" s="234" t="s">
        <v>162</v>
      </c>
      <c r="G111" s="232"/>
      <c r="H111" s="235">
        <v>75.951999999999998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T111" s="241" t="s">
        <v>161</v>
      </c>
      <c r="AU111" s="241" t="s">
        <v>81</v>
      </c>
      <c r="AV111" s="12" t="s">
        <v>81</v>
      </c>
      <c r="AW111" s="12" t="s">
        <v>35</v>
      </c>
      <c r="AX111" s="12" t="s">
        <v>77</v>
      </c>
      <c r="AY111" s="241" t="s">
        <v>148</v>
      </c>
    </row>
    <row r="112" s="1" customFormat="1" ht="16.5" customHeight="1">
      <c r="A112" s="37"/>
      <c r="B112" s="38"/>
      <c r="C112" s="211" t="s">
        <v>88</v>
      </c>
      <c r="D112" s="211" t="s">
        <v>151</v>
      </c>
      <c r="E112" s="212" t="s">
        <v>163</v>
      </c>
      <c r="F112" s="213" t="s">
        <v>164</v>
      </c>
      <c r="G112" s="214" t="s">
        <v>154</v>
      </c>
      <c r="H112" s="215">
        <v>6.1440000000000001</v>
      </c>
      <c r="I112" s="216">
        <v>304.44</v>
      </c>
      <c r="J112" s="217">
        <f>ROUND(I112*H112,2)</f>
        <v>1870.48</v>
      </c>
      <c r="K112" s="213" t="s">
        <v>155</v>
      </c>
      <c r="L112" s="43"/>
      <c r="M112" s="218" t="s">
        <v>19</v>
      </c>
      <c r="N112" s="219" t="s">
        <v>45</v>
      </c>
      <c r="O112" s="83"/>
      <c r="P112" s="220">
        <f>O112*H112</f>
        <v>0</v>
      </c>
      <c r="Q112" s="220">
        <v>0.018380000000000001</v>
      </c>
      <c r="R112" s="220">
        <f>Q112*H112</f>
        <v>0.11292672000000001</v>
      </c>
      <c r="S112" s="220">
        <v>0</v>
      </c>
      <c r="T112" s="221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2" t="s">
        <v>91</v>
      </c>
      <c r="AT112" s="222" t="s">
        <v>151</v>
      </c>
      <c r="AU112" s="222" t="s">
        <v>81</v>
      </c>
      <c r="AY112" s="16" t="s">
        <v>148</v>
      </c>
      <c r="BE112" s="223">
        <f>IF(N112="základní",J112,0)</f>
        <v>0</v>
      </c>
      <c r="BF112" s="223">
        <f>IF(N112="snížená",J112,0)</f>
        <v>1870.48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6" t="s">
        <v>81</v>
      </c>
      <c r="BK112" s="223">
        <f>ROUND(I112*H112,2)</f>
        <v>1870.48</v>
      </c>
      <c r="BL112" s="16" t="s">
        <v>91</v>
      </c>
      <c r="BM112" s="222" t="s">
        <v>165</v>
      </c>
    </row>
    <row r="113" s="1" customFormat="1">
      <c r="A113" s="37"/>
      <c r="B113" s="38"/>
      <c r="C113" s="39"/>
      <c r="D113" s="224" t="s">
        <v>157</v>
      </c>
      <c r="E113" s="39"/>
      <c r="F113" s="225" t="s">
        <v>166</v>
      </c>
      <c r="G113" s="39"/>
      <c r="H113" s="39"/>
      <c r="I113" s="226"/>
      <c r="J113" s="39"/>
      <c r="K113" s="39"/>
      <c r="L113" s="43"/>
      <c r="M113" s="227"/>
      <c r="N113" s="228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157</v>
      </c>
      <c r="AU113" s="16" t="s">
        <v>81</v>
      </c>
    </row>
    <row r="114" s="1" customFormat="1">
      <c r="A114" s="37"/>
      <c r="B114" s="38"/>
      <c r="C114" s="39"/>
      <c r="D114" s="229" t="s">
        <v>159</v>
      </c>
      <c r="E114" s="39"/>
      <c r="F114" s="230" t="s">
        <v>167</v>
      </c>
      <c r="G114" s="39"/>
      <c r="H114" s="39"/>
      <c r="I114" s="226"/>
      <c r="J114" s="39"/>
      <c r="K114" s="39"/>
      <c r="L114" s="43"/>
      <c r="M114" s="227"/>
      <c r="N114" s="228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159</v>
      </c>
      <c r="AU114" s="16" t="s">
        <v>81</v>
      </c>
    </row>
    <row r="115" s="1" customFormat="1" ht="16.5" customHeight="1">
      <c r="A115" s="37"/>
      <c r="B115" s="38"/>
      <c r="C115" s="211" t="s">
        <v>91</v>
      </c>
      <c r="D115" s="211" t="s">
        <v>151</v>
      </c>
      <c r="E115" s="212" t="s">
        <v>168</v>
      </c>
      <c r="F115" s="213" t="s">
        <v>169</v>
      </c>
      <c r="G115" s="214" t="s">
        <v>154</v>
      </c>
      <c r="H115" s="215">
        <v>243.80000000000001</v>
      </c>
      <c r="I115" s="216">
        <v>156.94</v>
      </c>
      <c r="J115" s="217">
        <f>ROUND(I115*H115,2)</f>
        <v>38261.970000000001</v>
      </c>
      <c r="K115" s="213" t="s">
        <v>155</v>
      </c>
      <c r="L115" s="43"/>
      <c r="M115" s="218" t="s">
        <v>19</v>
      </c>
      <c r="N115" s="219" t="s">
        <v>45</v>
      </c>
      <c r="O115" s="83"/>
      <c r="P115" s="220">
        <f>O115*H115</f>
        <v>0</v>
      </c>
      <c r="Q115" s="220">
        <v>0.0035000000000000001</v>
      </c>
      <c r="R115" s="220">
        <f>Q115*H115</f>
        <v>0.85330000000000006</v>
      </c>
      <c r="S115" s="220">
        <v>0</v>
      </c>
      <c r="T115" s="22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2" t="s">
        <v>91</v>
      </c>
      <c r="AT115" s="222" t="s">
        <v>151</v>
      </c>
      <c r="AU115" s="222" t="s">
        <v>81</v>
      </c>
      <c r="AY115" s="16" t="s">
        <v>148</v>
      </c>
      <c r="BE115" s="223">
        <f>IF(N115="základní",J115,0)</f>
        <v>0</v>
      </c>
      <c r="BF115" s="223">
        <f>IF(N115="snížená",J115,0)</f>
        <v>38261.970000000001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6" t="s">
        <v>81</v>
      </c>
      <c r="BK115" s="223">
        <f>ROUND(I115*H115,2)</f>
        <v>38261.970000000001</v>
      </c>
      <c r="BL115" s="16" t="s">
        <v>91</v>
      </c>
      <c r="BM115" s="222" t="s">
        <v>170</v>
      </c>
    </row>
    <row r="116" s="1" customFormat="1">
      <c r="A116" s="37"/>
      <c r="B116" s="38"/>
      <c r="C116" s="39"/>
      <c r="D116" s="224" t="s">
        <v>157</v>
      </c>
      <c r="E116" s="39"/>
      <c r="F116" s="225" t="s">
        <v>171</v>
      </c>
      <c r="G116" s="39"/>
      <c r="H116" s="39"/>
      <c r="I116" s="226"/>
      <c r="J116" s="39"/>
      <c r="K116" s="39"/>
      <c r="L116" s="43"/>
      <c r="M116" s="227"/>
      <c r="N116" s="228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157</v>
      </c>
      <c r="AU116" s="16" t="s">
        <v>81</v>
      </c>
    </row>
    <row r="117" s="1" customFormat="1">
      <c r="A117" s="37"/>
      <c r="B117" s="38"/>
      <c r="C117" s="39"/>
      <c r="D117" s="229" t="s">
        <v>159</v>
      </c>
      <c r="E117" s="39"/>
      <c r="F117" s="230" t="s">
        <v>172</v>
      </c>
      <c r="G117" s="39"/>
      <c r="H117" s="39"/>
      <c r="I117" s="226"/>
      <c r="J117" s="39"/>
      <c r="K117" s="39"/>
      <c r="L117" s="43"/>
      <c r="M117" s="227"/>
      <c r="N117" s="228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159</v>
      </c>
      <c r="AU117" s="16" t="s">
        <v>81</v>
      </c>
    </row>
    <row r="118" s="12" customFormat="1">
      <c r="A118" s="12"/>
      <c r="B118" s="231"/>
      <c r="C118" s="232"/>
      <c r="D118" s="224" t="s">
        <v>161</v>
      </c>
      <c r="E118" s="233" t="s">
        <v>19</v>
      </c>
      <c r="F118" s="234" t="s">
        <v>173</v>
      </c>
      <c r="G118" s="232"/>
      <c r="H118" s="235">
        <v>243.80000000000001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41" t="s">
        <v>161</v>
      </c>
      <c r="AU118" s="241" t="s">
        <v>81</v>
      </c>
      <c r="AV118" s="12" t="s">
        <v>81</v>
      </c>
      <c r="AW118" s="12" t="s">
        <v>35</v>
      </c>
      <c r="AX118" s="12" t="s">
        <v>77</v>
      </c>
      <c r="AY118" s="241" t="s">
        <v>148</v>
      </c>
    </row>
    <row r="119" s="1" customFormat="1" ht="16.5" customHeight="1">
      <c r="A119" s="37"/>
      <c r="B119" s="38"/>
      <c r="C119" s="211" t="s">
        <v>174</v>
      </c>
      <c r="D119" s="211" t="s">
        <v>151</v>
      </c>
      <c r="E119" s="212" t="s">
        <v>175</v>
      </c>
      <c r="F119" s="213" t="s">
        <v>176</v>
      </c>
      <c r="G119" s="214" t="s">
        <v>154</v>
      </c>
      <c r="H119" s="215">
        <v>759.51999999999998</v>
      </c>
      <c r="I119" s="216">
        <v>20.059999999999999</v>
      </c>
      <c r="J119" s="217">
        <f>ROUND(I119*H119,2)</f>
        <v>15235.969999999999</v>
      </c>
      <c r="K119" s="213" t="s">
        <v>155</v>
      </c>
      <c r="L119" s="43"/>
      <c r="M119" s="218" t="s">
        <v>19</v>
      </c>
      <c r="N119" s="219" t="s">
        <v>45</v>
      </c>
      <c r="O119" s="83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2" t="s">
        <v>91</v>
      </c>
      <c r="AT119" s="222" t="s">
        <v>151</v>
      </c>
      <c r="AU119" s="222" t="s">
        <v>81</v>
      </c>
      <c r="AY119" s="16" t="s">
        <v>148</v>
      </c>
      <c r="BE119" s="223">
        <f>IF(N119="základní",J119,0)</f>
        <v>0</v>
      </c>
      <c r="BF119" s="223">
        <f>IF(N119="snížená",J119,0)</f>
        <v>15235.969999999999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6" t="s">
        <v>81</v>
      </c>
      <c r="BK119" s="223">
        <f>ROUND(I119*H119,2)</f>
        <v>15235.969999999999</v>
      </c>
      <c r="BL119" s="16" t="s">
        <v>91</v>
      </c>
      <c r="BM119" s="222" t="s">
        <v>177</v>
      </c>
    </row>
    <row r="120" s="1" customFormat="1">
      <c r="A120" s="37"/>
      <c r="B120" s="38"/>
      <c r="C120" s="39"/>
      <c r="D120" s="224" t="s">
        <v>157</v>
      </c>
      <c r="E120" s="39"/>
      <c r="F120" s="225" t="s">
        <v>178</v>
      </c>
      <c r="G120" s="39"/>
      <c r="H120" s="39"/>
      <c r="I120" s="226"/>
      <c r="J120" s="39"/>
      <c r="K120" s="39"/>
      <c r="L120" s="43"/>
      <c r="M120" s="227"/>
      <c r="N120" s="228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157</v>
      </c>
      <c r="AU120" s="16" t="s">
        <v>81</v>
      </c>
    </row>
    <row r="121" s="1" customFormat="1">
      <c r="A121" s="37"/>
      <c r="B121" s="38"/>
      <c r="C121" s="39"/>
      <c r="D121" s="229" t="s">
        <v>159</v>
      </c>
      <c r="E121" s="39"/>
      <c r="F121" s="230" t="s">
        <v>179</v>
      </c>
      <c r="G121" s="39"/>
      <c r="H121" s="39"/>
      <c r="I121" s="226"/>
      <c r="J121" s="39"/>
      <c r="K121" s="39"/>
      <c r="L121" s="43"/>
      <c r="M121" s="227"/>
      <c r="N121" s="228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159</v>
      </c>
      <c r="AU121" s="16" t="s">
        <v>81</v>
      </c>
    </row>
    <row r="122" s="12" customFormat="1">
      <c r="A122" s="12"/>
      <c r="B122" s="231"/>
      <c r="C122" s="232"/>
      <c r="D122" s="224" t="s">
        <v>161</v>
      </c>
      <c r="E122" s="233" t="s">
        <v>19</v>
      </c>
      <c r="F122" s="234" t="s">
        <v>180</v>
      </c>
      <c r="G122" s="232"/>
      <c r="H122" s="235">
        <v>759.51999999999998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41" t="s">
        <v>161</v>
      </c>
      <c r="AU122" s="241" t="s">
        <v>81</v>
      </c>
      <c r="AV122" s="12" t="s">
        <v>81</v>
      </c>
      <c r="AW122" s="12" t="s">
        <v>35</v>
      </c>
      <c r="AX122" s="12" t="s">
        <v>77</v>
      </c>
      <c r="AY122" s="241" t="s">
        <v>148</v>
      </c>
    </row>
    <row r="123" s="1" customFormat="1" ht="16.5" customHeight="1">
      <c r="A123" s="37"/>
      <c r="B123" s="38"/>
      <c r="C123" s="211" t="s">
        <v>149</v>
      </c>
      <c r="D123" s="211" t="s">
        <v>151</v>
      </c>
      <c r="E123" s="212" t="s">
        <v>181</v>
      </c>
      <c r="F123" s="213" t="s">
        <v>182</v>
      </c>
      <c r="G123" s="214" t="s">
        <v>183</v>
      </c>
      <c r="H123" s="215">
        <v>1</v>
      </c>
      <c r="I123" s="216">
        <v>1416</v>
      </c>
      <c r="J123" s="217">
        <f>ROUND(I123*H123,2)</f>
        <v>1416</v>
      </c>
      <c r="K123" s="213" t="s">
        <v>155</v>
      </c>
      <c r="L123" s="43"/>
      <c r="M123" s="218" t="s">
        <v>19</v>
      </c>
      <c r="N123" s="219" t="s">
        <v>45</v>
      </c>
      <c r="O123" s="83"/>
      <c r="P123" s="220">
        <f>O123*H123</f>
        <v>0</v>
      </c>
      <c r="Q123" s="220">
        <v>0.00048000000000000001</v>
      </c>
      <c r="R123" s="220">
        <f>Q123*H123</f>
        <v>0.00048000000000000001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91</v>
      </c>
      <c r="AT123" s="222" t="s">
        <v>151</v>
      </c>
      <c r="AU123" s="222" t="s">
        <v>81</v>
      </c>
      <c r="AY123" s="16" t="s">
        <v>148</v>
      </c>
      <c r="BE123" s="223">
        <f>IF(N123="základní",J123,0)</f>
        <v>0</v>
      </c>
      <c r="BF123" s="223">
        <f>IF(N123="snížená",J123,0)</f>
        <v>1416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6" t="s">
        <v>81</v>
      </c>
      <c r="BK123" s="223">
        <f>ROUND(I123*H123,2)</f>
        <v>1416</v>
      </c>
      <c r="BL123" s="16" t="s">
        <v>91</v>
      </c>
      <c r="BM123" s="222" t="s">
        <v>184</v>
      </c>
    </row>
    <row r="124" s="1" customFormat="1">
      <c r="A124" s="37"/>
      <c r="B124" s="38"/>
      <c r="C124" s="39"/>
      <c r="D124" s="224" t="s">
        <v>157</v>
      </c>
      <c r="E124" s="39"/>
      <c r="F124" s="225" t="s">
        <v>185</v>
      </c>
      <c r="G124" s="39"/>
      <c r="H124" s="39"/>
      <c r="I124" s="226"/>
      <c r="J124" s="39"/>
      <c r="K124" s="39"/>
      <c r="L124" s="43"/>
      <c r="M124" s="227"/>
      <c r="N124" s="228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157</v>
      </c>
      <c r="AU124" s="16" t="s">
        <v>81</v>
      </c>
    </row>
    <row r="125" s="1" customFormat="1">
      <c r="A125" s="37"/>
      <c r="B125" s="38"/>
      <c r="C125" s="39"/>
      <c r="D125" s="229" t="s">
        <v>159</v>
      </c>
      <c r="E125" s="39"/>
      <c r="F125" s="230" t="s">
        <v>186</v>
      </c>
      <c r="G125" s="39"/>
      <c r="H125" s="39"/>
      <c r="I125" s="226"/>
      <c r="J125" s="39"/>
      <c r="K125" s="39"/>
      <c r="L125" s="43"/>
      <c r="M125" s="227"/>
      <c r="N125" s="228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159</v>
      </c>
      <c r="AU125" s="16" t="s">
        <v>81</v>
      </c>
    </row>
    <row r="126" s="1" customFormat="1" ht="16.5" customHeight="1">
      <c r="A126" s="37"/>
      <c r="B126" s="38"/>
      <c r="C126" s="242" t="s">
        <v>187</v>
      </c>
      <c r="D126" s="242" t="s">
        <v>188</v>
      </c>
      <c r="E126" s="243" t="s">
        <v>189</v>
      </c>
      <c r="F126" s="244" t="s">
        <v>190</v>
      </c>
      <c r="G126" s="245" t="s">
        <v>183</v>
      </c>
      <c r="H126" s="246">
        <v>1</v>
      </c>
      <c r="I126" s="247">
        <v>1298</v>
      </c>
      <c r="J126" s="248">
        <f>ROUND(I126*H126,2)</f>
        <v>1298</v>
      </c>
      <c r="K126" s="244" t="s">
        <v>155</v>
      </c>
      <c r="L126" s="249"/>
      <c r="M126" s="250" t="s">
        <v>19</v>
      </c>
      <c r="N126" s="251" t="s">
        <v>45</v>
      </c>
      <c r="O126" s="83"/>
      <c r="P126" s="220">
        <f>O126*H126</f>
        <v>0</v>
      </c>
      <c r="Q126" s="220">
        <v>0.019230000000000001</v>
      </c>
      <c r="R126" s="220">
        <f>Q126*H126</f>
        <v>0.019230000000000001</v>
      </c>
      <c r="S126" s="220">
        <v>0</v>
      </c>
      <c r="T126" s="22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2" t="s">
        <v>191</v>
      </c>
      <c r="AT126" s="222" t="s">
        <v>188</v>
      </c>
      <c r="AU126" s="222" t="s">
        <v>81</v>
      </c>
      <c r="AY126" s="16" t="s">
        <v>148</v>
      </c>
      <c r="BE126" s="223">
        <f>IF(N126="základní",J126,0)</f>
        <v>0</v>
      </c>
      <c r="BF126" s="223">
        <f>IF(N126="snížená",J126,0)</f>
        <v>1298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6" t="s">
        <v>81</v>
      </c>
      <c r="BK126" s="223">
        <f>ROUND(I126*H126,2)</f>
        <v>1298</v>
      </c>
      <c r="BL126" s="16" t="s">
        <v>91</v>
      </c>
      <c r="BM126" s="222" t="s">
        <v>192</v>
      </c>
    </row>
    <row r="127" s="1" customFormat="1">
      <c r="A127" s="37"/>
      <c r="B127" s="38"/>
      <c r="C127" s="39"/>
      <c r="D127" s="224" t="s">
        <v>157</v>
      </c>
      <c r="E127" s="39"/>
      <c r="F127" s="225" t="s">
        <v>190</v>
      </c>
      <c r="G127" s="39"/>
      <c r="H127" s="39"/>
      <c r="I127" s="226"/>
      <c r="J127" s="39"/>
      <c r="K127" s="39"/>
      <c r="L127" s="43"/>
      <c r="M127" s="227"/>
      <c r="N127" s="228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157</v>
      </c>
      <c r="AU127" s="16" t="s">
        <v>81</v>
      </c>
    </row>
    <row r="128" s="1" customFormat="1">
      <c r="A128" s="37"/>
      <c r="B128" s="38"/>
      <c r="C128" s="39"/>
      <c r="D128" s="229" t="s">
        <v>159</v>
      </c>
      <c r="E128" s="39"/>
      <c r="F128" s="230" t="s">
        <v>193</v>
      </c>
      <c r="G128" s="39"/>
      <c r="H128" s="39"/>
      <c r="I128" s="226"/>
      <c r="J128" s="39"/>
      <c r="K128" s="39"/>
      <c r="L128" s="43"/>
      <c r="M128" s="227"/>
      <c r="N128" s="228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159</v>
      </c>
      <c r="AU128" s="16" t="s">
        <v>81</v>
      </c>
    </row>
    <row r="129" s="11" customFormat="1" ht="22.8" customHeight="1">
      <c r="A129" s="11"/>
      <c r="B129" s="195"/>
      <c r="C129" s="196"/>
      <c r="D129" s="197" t="s">
        <v>72</v>
      </c>
      <c r="E129" s="209" t="s">
        <v>194</v>
      </c>
      <c r="F129" s="209" t="s">
        <v>195</v>
      </c>
      <c r="G129" s="196"/>
      <c r="H129" s="196"/>
      <c r="I129" s="199"/>
      <c r="J129" s="210">
        <f>BK129</f>
        <v>53985.479999999996</v>
      </c>
      <c r="K129" s="196"/>
      <c r="L129" s="201"/>
      <c r="M129" s="202"/>
      <c r="N129" s="203"/>
      <c r="O129" s="203"/>
      <c r="P129" s="204">
        <f>SUM(P130:P148)</f>
        <v>0</v>
      </c>
      <c r="Q129" s="203"/>
      <c r="R129" s="204">
        <f>SUM(R130:R148)</f>
        <v>0.098737599999999995</v>
      </c>
      <c r="S129" s="203"/>
      <c r="T129" s="205">
        <f>SUM(T130:T148)</f>
        <v>4.5667200000000001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6" t="s">
        <v>77</v>
      </c>
      <c r="AT129" s="207" t="s">
        <v>72</v>
      </c>
      <c r="AU129" s="207" t="s">
        <v>77</v>
      </c>
      <c r="AY129" s="206" t="s">
        <v>148</v>
      </c>
      <c r="BK129" s="208">
        <f>SUM(BK130:BK148)</f>
        <v>53985.479999999996</v>
      </c>
    </row>
    <row r="130" s="1" customFormat="1" ht="21.75" customHeight="1">
      <c r="A130" s="37"/>
      <c r="B130" s="38"/>
      <c r="C130" s="211" t="s">
        <v>191</v>
      </c>
      <c r="D130" s="211" t="s">
        <v>151</v>
      </c>
      <c r="E130" s="212" t="s">
        <v>196</v>
      </c>
      <c r="F130" s="213" t="s">
        <v>197</v>
      </c>
      <c r="G130" s="214" t="s">
        <v>154</v>
      </c>
      <c r="H130" s="215">
        <v>759.51999999999998</v>
      </c>
      <c r="I130" s="216">
        <v>57.82</v>
      </c>
      <c r="J130" s="217">
        <f>ROUND(I130*H130,2)</f>
        <v>43915.449999999997</v>
      </c>
      <c r="K130" s="213" t="s">
        <v>155</v>
      </c>
      <c r="L130" s="43"/>
      <c r="M130" s="218" t="s">
        <v>19</v>
      </c>
      <c r="N130" s="219" t="s">
        <v>45</v>
      </c>
      <c r="O130" s="83"/>
      <c r="P130" s="220">
        <f>O130*H130</f>
        <v>0</v>
      </c>
      <c r="Q130" s="220">
        <v>0.00012999999999999999</v>
      </c>
      <c r="R130" s="220">
        <f>Q130*H130</f>
        <v>0.098737599999999995</v>
      </c>
      <c r="S130" s="220">
        <v>0</v>
      </c>
      <c r="T130" s="22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2" t="s">
        <v>91</v>
      </c>
      <c r="AT130" s="222" t="s">
        <v>151</v>
      </c>
      <c r="AU130" s="222" t="s">
        <v>81</v>
      </c>
      <c r="AY130" s="16" t="s">
        <v>148</v>
      </c>
      <c r="BE130" s="223">
        <f>IF(N130="základní",J130,0)</f>
        <v>0</v>
      </c>
      <c r="BF130" s="223">
        <f>IF(N130="snížená",J130,0)</f>
        <v>43915.449999999997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6" t="s">
        <v>81</v>
      </c>
      <c r="BK130" s="223">
        <f>ROUND(I130*H130,2)</f>
        <v>43915.449999999997</v>
      </c>
      <c r="BL130" s="16" t="s">
        <v>91</v>
      </c>
      <c r="BM130" s="222" t="s">
        <v>198</v>
      </c>
    </row>
    <row r="131" s="1" customFormat="1">
      <c r="A131" s="37"/>
      <c r="B131" s="38"/>
      <c r="C131" s="39"/>
      <c r="D131" s="224" t="s">
        <v>157</v>
      </c>
      <c r="E131" s="39"/>
      <c r="F131" s="225" t="s">
        <v>199</v>
      </c>
      <c r="G131" s="39"/>
      <c r="H131" s="39"/>
      <c r="I131" s="226"/>
      <c r="J131" s="39"/>
      <c r="K131" s="39"/>
      <c r="L131" s="43"/>
      <c r="M131" s="227"/>
      <c r="N131" s="228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157</v>
      </c>
      <c r="AU131" s="16" t="s">
        <v>81</v>
      </c>
    </row>
    <row r="132" s="1" customFormat="1">
      <c r="A132" s="37"/>
      <c r="B132" s="38"/>
      <c r="C132" s="39"/>
      <c r="D132" s="229" t="s">
        <v>159</v>
      </c>
      <c r="E132" s="39"/>
      <c r="F132" s="230" t="s">
        <v>200</v>
      </c>
      <c r="G132" s="39"/>
      <c r="H132" s="39"/>
      <c r="I132" s="226"/>
      <c r="J132" s="39"/>
      <c r="K132" s="39"/>
      <c r="L132" s="43"/>
      <c r="M132" s="227"/>
      <c r="N132" s="228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159</v>
      </c>
      <c r="AU132" s="16" t="s">
        <v>81</v>
      </c>
    </row>
    <row r="133" s="12" customFormat="1">
      <c r="A133" s="12"/>
      <c r="B133" s="231"/>
      <c r="C133" s="232"/>
      <c r="D133" s="224" t="s">
        <v>161</v>
      </c>
      <c r="E133" s="233" t="s">
        <v>19</v>
      </c>
      <c r="F133" s="234" t="s">
        <v>180</v>
      </c>
      <c r="G133" s="232"/>
      <c r="H133" s="235">
        <v>759.51999999999998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41" t="s">
        <v>161</v>
      </c>
      <c r="AU133" s="241" t="s">
        <v>81</v>
      </c>
      <c r="AV133" s="12" t="s">
        <v>81</v>
      </c>
      <c r="AW133" s="12" t="s">
        <v>35</v>
      </c>
      <c r="AX133" s="12" t="s">
        <v>77</v>
      </c>
      <c r="AY133" s="241" t="s">
        <v>148</v>
      </c>
    </row>
    <row r="134" s="1" customFormat="1" ht="16.5" customHeight="1">
      <c r="A134" s="37"/>
      <c r="B134" s="38"/>
      <c r="C134" s="211" t="s">
        <v>194</v>
      </c>
      <c r="D134" s="211" t="s">
        <v>151</v>
      </c>
      <c r="E134" s="212" t="s">
        <v>201</v>
      </c>
      <c r="F134" s="213" t="s">
        <v>202</v>
      </c>
      <c r="G134" s="214" t="s">
        <v>154</v>
      </c>
      <c r="H134" s="215">
        <v>759.51999999999998</v>
      </c>
      <c r="I134" s="216">
        <v>3.54</v>
      </c>
      <c r="J134" s="217">
        <f>ROUND(I134*H134,2)</f>
        <v>2688.6999999999998</v>
      </c>
      <c r="K134" s="213" t="s">
        <v>155</v>
      </c>
      <c r="L134" s="43"/>
      <c r="M134" s="218" t="s">
        <v>19</v>
      </c>
      <c r="N134" s="219" t="s">
        <v>45</v>
      </c>
      <c r="O134" s="83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2" t="s">
        <v>91</v>
      </c>
      <c r="AT134" s="222" t="s">
        <v>151</v>
      </c>
      <c r="AU134" s="222" t="s">
        <v>81</v>
      </c>
      <c r="AY134" s="16" t="s">
        <v>148</v>
      </c>
      <c r="BE134" s="223">
        <f>IF(N134="základní",J134,0)</f>
        <v>0</v>
      </c>
      <c r="BF134" s="223">
        <f>IF(N134="snížená",J134,0)</f>
        <v>2688.6999999999998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6" t="s">
        <v>81</v>
      </c>
      <c r="BK134" s="223">
        <f>ROUND(I134*H134,2)</f>
        <v>2688.6999999999998</v>
      </c>
      <c r="BL134" s="16" t="s">
        <v>91</v>
      </c>
      <c r="BM134" s="222" t="s">
        <v>203</v>
      </c>
    </row>
    <row r="135" s="1" customFormat="1">
      <c r="A135" s="37"/>
      <c r="B135" s="38"/>
      <c r="C135" s="39"/>
      <c r="D135" s="224" t="s">
        <v>157</v>
      </c>
      <c r="E135" s="39"/>
      <c r="F135" s="225" t="s">
        <v>204</v>
      </c>
      <c r="G135" s="39"/>
      <c r="H135" s="39"/>
      <c r="I135" s="226"/>
      <c r="J135" s="39"/>
      <c r="K135" s="39"/>
      <c r="L135" s="43"/>
      <c r="M135" s="227"/>
      <c r="N135" s="228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157</v>
      </c>
      <c r="AU135" s="16" t="s">
        <v>81</v>
      </c>
    </row>
    <row r="136" s="1" customFormat="1">
      <c r="A136" s="37"/>
      <c r="B136" s="38"/>
      <c r="C136" s="39"/>
      <c r="D136" s="229" t="s">
        <v>159</v>
      </c>
      <c r="E136" s="39"/>
      <c r="F136" s="230" t="s">
        <v>205</v>
      </c>
      <c r="G136" s="39"/>
      <c r="H136" s="39"/>
      <c r="I136" s="226"/>
      <c r="J136" s="39"/>
      <c r="K136" s="39"/>
      <c r="L136" s="43"/>
      <c r="M136" s="227"/>
      <c r="N136" s="228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159</v>
      </c>
      <c r="AU136" s="16" t="s">
        <v>81</v>
      </c>
    </row>
    <row r="137" s="12" customFormat="1">
      <c r="A137" s="12"/>
      <c r="B137" s="231"/>
      <c r="C137" s="232"/>
      <c r="D137" s="224" t="s">
        <v>161</v>
      </c>
      <c r="E137" s="233" t="s">
        <v>19</v>
      </c>
      <c r="F137" s="234" t="s">
        <v>180</v>
      </c>
      <c r="G137" s="232"/>
      <c r="H137" s="235">
        <v>759.51999999999998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41" t="s">
        <v>161</v>
      </c>
      <c r="AU137" s="241" t="s">
        <v>81</v>
      </c>
      <c r="AV137" s="12" t="s">
        <v>81</v>
      </c>
      <c r="AW137" s="12" t="s">
        <v>35</v>
      </c>
      <c r="AX137" s="12" t="s">
        <v>77</v>
      </c>
      <c r="AY137" s="241" t="s">
        <v>148</v>
      </c>
    </row>
    <row r="138" s="1" customFormat="1" ht="16.5" customHeight="1">
      <c r="A138" s="37"/>
      <c r="B138" s="38"/>
      <c r="C138" s="211" t="s">
        <v>206</v>
      </c>
      <c r="D138" s="211" t="s">
        <v>151</v>
      </c>
      <c r="E138" s="212" t="s">
        <v>207</v>
      </c>
      <c r="F138" s="213" t="s">
        <v>208</v>
      </c>
      <c r="G138" s="214" t="s">
        <v>154</v>
      </c>
      <c r="H138" s="215">
        <v>1.6000000000000001</v>
      </c>
      <c r="I138" s="216">
        <v>283.19999999999999</v>
      </c>
      <c r="J138" s="217">
        <f>ROUND(I138*H138,2)</f>
        <v>453.12</v>
      </c>
      <c r="K138" s="213" t="s">
        <v>155</v>
      </c>
      <c r="L138" s="43"/>
      <c r="M138" s="218" t="s">
        <v>19</v>
      </c>
      <c r="N138" s="219" t="s">
        <v>45</v>
      </c>
      <c r="O138" s="83"/>
      <c r="P138" s="220">
        <f>O138*H138</f>
        <v>0</v>
      </c>
      <c r="Q138" s="220">
        <v>0</v>
      </c>
      <c r="R138" s="220">
        <f>Q138*H138</f>
        <v>0</v>
      </c>
      <c r="S138" s="220">
        <v>0.063</v>
      </c>
      <c r="T138" s="221">
        <f>S138*H138</f>
        <v>0.1008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2" t="s">
        <v>91</v>
      </c>
      <c r="AT138" s="222" t="s">
        <v>151</v>
      </c>
      <c r="AU138" s="222" t="s">
        <v>81</v>
      </c>
      <c r="AY138" s="16" t="s">
        <v>148</v>
      </c>
      <c r="BE138" s="223">
        <f>IF(N138="základní",J138,0)</f>
        <v>0</v>
      </c>
      <c r="BF138" s="223">
        <f>IF(N138="snížená",J138,0)</f>
        <v>453.12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6" t="s">
        <v>81</v>
      </c>
      <c r="BK138" s="223">
        <f>ROUND(I138*H138,2)</f>
        <v>453.12</v>
      </c>
      <c r="BL138" s="16" t="s">
        <v>91</v>
      </c>
      <c r="BM138" s="222" t="s">
        <v>209</v>
      </c>
    </row>
    <row r="139" s="1" customFormat="1">
      <c r="A139" s="37"/>
      <c r="B139" s="38"/>
      <c r="C139" s="39"/>
      <c r="D139" s="224" t="s">
        <v>157</v>
      </c>
      <c r="E139" s="39"/>
      <c r="F139" s="225" t="s">
        <v>210</v>
      </c>
      <c r="G139" s="39"/>
      <c r="H139" s="39"/>
      <c r="I139" s="226"/>
      <c r="J139" s="39"/>
      <c r="K139" s="39"/>
      <c r="L139" s="43"/>
      <c r="M139" s="227"/>
      <c r="N139" s="228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157</v>
      </c>
      <c r="AU139" s="16" t="s">
        <v>81</v>
      </c>
    </row>
    <row r="140" s="1" customFormat="1">
      <c r="A140" s="37"/>
      <c r="B140" s="38"/>
      <c r="C140" s="39"/>
      <c r="D140" s="229" t="s">
        <v>159</v>
      </c>
      <c r="E140" s="39"/>
      <c r="F140" s="230" t="s">
        <v>211</v>
      </c>
      <c r="G140" s="39"/>
      <c r="H140" s="39"/>
      <c r="I140" s="226"/>
      <c r="J140" s="39"/>
      <c r="K140" s="39"/>
      <c r="L140" s="43"/>
      <c r="M140" s="227"/>
      <c r="N140" s="228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159</v>
      </c>
      <c r="AU140" s="16" t="s">
        <v>81</v>
      </c>
    </row>
    <row r="141" s="1" customFormat="1" ht="16.5" customHeight="1">
      <c r="A141" s="37"/>
      <c r="B141" s="38"/>
      <c r="C141" s="211" t="s">
        <v>212</v>
      </c>
      <c r="D141" s="211" t="s">
        <v>151</v>
      </c>
      <c r="E141" s="212" t="s">
        <v>213</v>
      </c>
      <c r="F141" s="213" t="s">
        <v>214</v>
      </c>
      <c r="G141" s="214" t="s">
        <v>215</v>
      </c>
      <c r="H141" s="215">
        <v>0.16</v>
      </c>
      <c r="I141" s="216">
        <v>1161.1199999999999</v>
      </c>
      <c r="J141" s="217">
        <f>ROUND(I141*H141,2)</f>
        <v>185.78</v>
      </c>
      <c r="K141" s="213" t="s">
        <v>155</v>
      </c>
      <c r="L141" s="43"/>
      <c r="M141" s="218" t="s">
        <v>19</v>
      </c>
      <c r="N141" s="219" t="s">
        <v>45</v>
      </c>
      <c r="O141" s="83"/>
      <c r="P141" s="220">
        <f>O141*H141</f>
        <v>0</v>
      </c>
      <c r="Q141" s="220">
        <v>0</v>
      </c>
      <c r="R141" s="220">
        <f>Q141*H141</f>
        <v>0</v>
      </c>
      <c r="S141" s="220">
        <v>1.8</v>
      </c>
      <c r="T141" s="221">
        <f>S141*H141</f>
        <v>0.28800000000000003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91</v>
      </c>
      <c r="AT141" s="222" t="s">
        <v>151</v>
      </c>
      <c r="AU141" s="222" t="s">
        <v>81</v>
      </c>
      <c r="AY141" s="16" t="s">
        <v>148</v>
      </c>
      <c r="BE141" s="223">
        <f>IF(N141="základní",J141,0)</f>
        <v>0</v>
      </c>
      <c r="BF141" s="223">
        <f>IF(N141="snížená",J141,0)</f>
        <v>185.78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6" t="s">
        <v>81</v>
      </c>
      <c r="BK141" s="223">
        <f>ROUND(I141*H141,2)</f>
        <v>185.78</v>
      </c>
      <c r="BL141" s="16" t="s">
        <v>91</v>
      </c>
      <c r="BM141" s="222" t="s">
        <v>216</v>
      </c>
    </row>
    <row r="142" s="1" customFormat="1">
      <c r="A142" s="37"/>
      <c r="B142" s="38"/>
      <c r="C142" s="39"/>
      <c r="D142" s="224" t="s">
        <v>157</v>
      </c>
      <c r="E142" s="39"/>
      <c r="F142" s="225" t="s">
        <v>217</v>
      </c>
      <c r="G142" s="39"/>
      <c r="H142" s="39"/>
      <c r="I142" s="226"/>
      <c r="J142" s="39"/>
      <c r="K142" s="39"/>
      <c r="L142" s="43"/>
      <c r="M142" s="227"/>
      <c r="N142" s="228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157</v>
      </c>
      <c r="AU142" s="16" t="s">
        <v>81</v>
      </c>
    </row>
    <row r="143" s="1" customFormat="1">
      <c r="A143" s="37"/>
      <c r="B143" s="38"/>
      <c r="C143" s="39"/>
      <c r="D143" s="229" t="s">
        <v>159</v>
      </c>
      <c r="E143" s="39"/>
      <c r="F143" s="230" t="s">
        <v>218</v>
      </c>
      <c r="G143" s="39"/>
      <c r="H143" s="39"/>
      <c r="I143" s="226"/>
      <c r="J143" s="39"/>
      <c r="K143" s="39"/>
      <c r="L143" s="43"/>
      <c r="M143" s="227"/>
      <c r="N143" s="228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159</v>
      </c>
      <c r="AU143" s="16" t="s">
        <v>81</v>
      </c>
    </row>
    <row r="144" s="12" customFormat="1">
      <c r="A144" s="12"/>
      <c r="B144" s="231"/>
      <c r="C144" s="232"/>
      <c r="D144" s="224" t="s">
        <v>161</v>
      </c>
      <c r="E144" s="233" t="s">
        <v>19</v>
      </c>
      <c r="F144" s="234" t="s">
        <v>219</v>
      </c>
      <c r="G144" s="232"/>
      <c r="H144" s="235">
        <v>0.16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1" t="s">
        <v>161</v>
      </c>
      <c r="AU144" s="241" t="s">
        <v>81</v>
      </c>
      <c r="AV144" s="12" t="s">
        <v>81</v>
      </c>
      <c r="AW144" s="12" t="s">
        <v>35</v>
      </c>
      <c r="AX144" s="12" t="s">
        <v>77</v>
      </c>
      <c r="AY144" s="241" t="s">
        <v>148</v>
      </c>
    </row>
    <row r="145" s="1" customFormat="1" ht="16.5" customHeight="1">
      <c r="A145" s="37"/>
      <c r="B145" s="38"/>
      <c r="C145" s="211" t="s">
        <v>220</v>
      </c>
      <c r="D145" s="211" t="s">
        <v>151</v>
      </c>
      <c r="E145" s="212" t="s">
        <v>221</v>
      </c>
      <c r="F145" s="213" t="s">
        <v>222</v>
      </c>
      <c r="G145" s="214" t="s">
        <v>154</v>
      </c>
      <c r="H145" s="215">
        <v>61.439999999999998</v>
      </c>
      <c r="I145" s="216">
        <v>109.74</v>
      </c>
      <c r="J145" s="217">
        <f>ROUND(I145*H145,2)</f>
        <v>6742.4300000000003</v>
      </c>
      <c r="K145" s="213" t="s">
        <v>155</v>
      </c>
      <c r="L145" s="43"/>
      <c r="M145" s="218" t="s">
        <v>19</v>
      </c>
      <c r="N145" s="219" t="s">
        <v>45</v>
      </c>
      <c r="O145" s="83"/>
      <c r="P145" s="220">
        <f>O145*H145</f>
        <v>0</v>
      </c>
      <c r="Q145" s="220">
        <v>0</v>
      </c>
      <c r="R145" s="220">
        <f>Q145*H145</f>
        <v>0</v>
      </c>
      <c r="S145" s="220">
        <v>0.068000000000000005</v>
      </c>
      <c r="T145" s="221">
        <f>S145*H145</f>
        <v>4.1779200000000003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2" t="s">
        <v>91</v>
      </c>
      <c r="AT145" s="222" t="s">
        <v>151</v>
      </c>
      <c r="AU145" s="222" t="s">
        <v>81</v>
      </c>
      <c r="AY145" s="16" t="s">
        <v>148</v>
      </c>
      <c r="BE145" s="223">
        <f>IF(N145="základní",J145,0)</f>
        <v>0</v>
      </c>
      <c r="BF145" s="223">
        <f>IF(N145="snížená",J145,0)</f>
        <v>6742.4300000000003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6" t="s">
        <v>81</v>
      </c>
      <c r="BK145" s="223">
        <f>ROUND(I145*H145,2)</f>
        <v>6742.4300000000003</v>
      </c>
      <c r="BL145" s="16" t="s">
        <v>91</v>
      </c>
      <c r="BM145" s="222" t="s">
        <v>223</v>
      </c>
    </row>
    <row r="146" s="1" customFormat="1">
      <c r="A146" s="37"/>
      <c r="B146" s="38"/>
      <c r="C146" s="39"/>
      <c r="D146" s="224" t="s">
        <v>157</v>
      </c>
      <c r="E146" s="39"/>
      <c r="F146" s="225" t="s">
        <v>224</v>
      </c>
      <c r="G146" s="39"/>
      <c r="H146" s="39"/>
      <c r="I146" s="226"/>
      <c r="J146" s="39"/>
      <c r="K146" s="39"/>
      <c r="L146" s="43"/>
      <c r="M146" s="227"/>
      <c r="N146" s="228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157</v>
      </c>
      <c r="AU146" s="16" t="s">
        <v>81</v>
      </c>
    </row>
    <row r="147" s="1" customFormat="1">
      <c r="A147" s="37"/>
      <c r="B147" s="38"/>
      <c r="C147" s="39"/>
      <c r="D147" s="229" t="s">
        <v>159</v>
      </c>
      <c r="E147" s="39"/>
      <c r="F147" s="230" t="s">
        <v>225</v>
      </c>
      <c r="G147" s="39"/>
      <c r="H147" s="39"/>
      <c r="I147" s="226"/>
      <c r="J147" s="39"/>
      <c r="K147" s="39"/>
      <c r="L147" s="43"/>
      <c r="M147" s="227"/>
      <c r="N147" s="228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159</v>
      </c>
      <c r="AU147" s="16" t="s">
        <v>81</v>
      </c>
    </row>
    <row r="148" s="12" customFormat="1">
      <c r="A148" s="12"/>
      <c r="B148" s="231"/>
      <c r="C148" s="232"/>
      <c r="D148" s="224" t="s">
        <v>161</v>
      </c>
      <c r="E148" s="233" t="s">
        <v>19</v>
      </c>
      <c r="F148" s="234" t="s">
        <v>226</v>
      </c>
      <c r="G148" s="232"/>
      <c r="H148" s="235">
        <v>61.439999999999998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1" t="s">
        <v>161</v>
      </c>
      <c r="AU148" s="241" t="s">
        <v>81</v>
      </c>
      <c r="AV148" s="12" t="s">
        <v>81</v>
      </c>
      <c r="AW148" s="12" t="s">
        <v>35</v>
      </c>
      <c r="AX148" s="12" t="s">
        <v>77</v>
      </c>
      <c r="AY148" s="241" t="s">
        <v>148</v>
      </c>
    </row>
    <row r="149" s="11" customFormat="1" ht="22.8" customHeight="1">
      <c r="A149" s="11"/>
      <c r="B149" s="195"/>
      <c r="C149" s="196"/>
      <c r="D149" s="197" t="s">
        <v>72</v>
      </c>
      <c r="E149" s="209" t="s">
        <v>227</v>
      </c>
      <c r="F149" s="209" t="s">
        <v>228</v>
      </c>
      <c r="G149" s="196"/>
      <c r="H149" s="196"/>
      <c r="I149" s="199"/>
      <c r="J149" s="210">
        <f>BK149</f>
        <v>15259</v>
      </c>
      <c r="K149" s="196"/>
      <c r="L149" s="201"/>
      <c r="M149" s="202"/>
      <c r="N149" s="203"/>
      <c r="O149" s="203"/>
      <c r="P149" s="204">
        <f>SUM(P150:P167)</f>
        <v>0</v>
      </c>
      <c r="Q149" s="203"/>
      <c r="R149" s="204">
        <f>SUM(R150:R167)</f>
        <v>0</v>
      </c>
      <c r="S149" s="203"/>
      <c r="T149" s="205">
        <f>SUM(T150:T167)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06" t="s">
        <v>77</v>
      </c>
      <c r="AT149" s="207" t="s">
        <v>72</v>
      </c>
      <c r="AU149" s="207" t="s">
        <v>77</v>
      </c>
      <c r="AY149" s="206" t="s">
        <v>148</v>
      </c>
      <c r="BK149" s="208">
        <f>SUM(BK150:BK167)</f>
        <v>15259</v>
      </c>
    </row>
    <row r="150" s="1" customFormat="1" ht="16.5" customHeight="1">
      <c r="A150" s="37"/>
      <c r="B150" s="38"/>
      <c r="C150" s="211" t="s">
        <v>8</v>
      </c>
      <c r="D150" s="211" t="s">
        <v>151</v>
      </c>
      <c r="E150" s="212" t="s">
        <v>229</v>
      </c>
      <c r="F150" s="213" t="s">
        <v>230</v>
      </c>
      <c r="G150" s="214" t="s">
        <v>231</v>
      </c>
      <c r="H150" s="215">
        <v>4.7363499999999998</v>
      </c>
      <c r="I150" s="216">
        <v>110.92</v>
      </c>
      <c r="J150" s="217">
        <f>ROUND(I150*H150,2)</f>
        <v>525.36000000000001</v>
      </c>
      <c r="K150" s="213" t="s">
        <v>155</v>
      </c>
      <c r="L150" s="43"/>
      <c r="M150" s="218" t="s">
        <v>19</v>
      </c>
      <c r="N150" s="219" t="s">
        <v>45</v>
      </c>
      <c r="O150" s="83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2" t="s">
        <v>91</v>
      </c>
      <c r="AT150" s="222" t="s">
        <v>151</v>
      </c>
      <c r="AU150" s="222" t="s">
        <v>81</v>
      </c>
      <c r="AY150" s="16" t="s">
        <v>148</v>
      </c>
      <c r="BE150" s="223">
        <f>IF(N150="základní",J150,0)</f>
        <v>0</v>
      </c>
      <c r="BF150" s="223">
        <f>IF(N150="snížená",J150,0)</f>
        <v>525.36000000000001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6" t="s">
        <v>81</v>
      </c>
      <c r="BK150" s="223">
        <f>ROUND(I150*H150,2)</f>
        <v>525.36000000000001</v>
      </c>
      <c r="BL150" s="16" t="s">
        <v>91</v>
      </c>
      <c r="BM150" s="222" t="s">
        <v>232</v>
      </c>
    </row>
    <row r="151" s="1" customFormat="1">
      <c r="A151" s="37"/>
      <c r="B151" s="38"/>
      <c r="C151" s="39"/>
      <c r="D151" s="224" t="s">
        <v>157</v>
      </c>
      <c r="E151" s="39"/>
      <c r="F151" s="225" t="s">
        <v>233</v>
      </c>
      <c r="G151" s="39"/>
      <c r="H151" s="39"/>
      <c r="I151" s="226"/>
      <c r="J151" s="39"/>
      <c r="K151" s="39"/>
      <c r="L151" s="43"/>
      <c r="M151" s="227"/>
      <c r="N151" s="228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157</v>
      </c>
      <c r="AU151" s="16" t="s">
        <v>81</v>
      </c>
    </row>
    <row r="152" s="1" customFormat="1">
      <c r="A152" s="37"/>
      <c r="B152" s="38"/>
      <c r="C152" s="39"/>
      <c r="D152" s="229" t="s">
        <v>159</v>
      </c>
      <c r="E152" s="39"/>
      <c r="F152" s="230" t="s">
        <v>234</v>
      </c>
      <c r="G152" s="39"/>
      <c r="H152" s="39"/>
      <c r="I152" s="226"/>
      <c r="J152" s="39"/>
      <c r="K152" s="39"/>
      <c r="L152" s="43"/>
      <c r="M152" s="227"/>
      <c r="N152" s="228"/>
      <c r="O152" s="83"/>
      <c r="P152" s="83"/>
      <c r="Q152" s="83"/>
      <c r="R152" s="83"/>
      <c r="S152" s="83"/>
      <c r="T152" s="84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159</v>
      </c>
      <c r="AU152" s="16" t="s">
        <v>81</v>
      </c>
    </row>
    <row r="153" s="1" customFormat="1" ht="16.5" customHeight="1">
      <c r="A153" s="37"/>
      <c r="B153" s="38"/>
      <c r="C153" s="211" t="s">
        <v>235</v>
      </c>
      <c r="D153" s="211" t="s">
        <v>151</v>
      </c>
      <c r="E153" s="212" t="s">
        <v>236</v>
      </c>
      <c r="F153" s="213" t="s">
        <v>237</v>
      </c>
      <c r="G153" s="214" t="s">
        <v>231</v>
      </c>
      <c r="H153" s="215">
        <v>4.7363499999999998</v>
      </c>
      <c r="I153" s="216">
        <v>875.55999999999995</v>
      </c>
      <c r="J153" s="217">
        <f>ROUND(I153*H153,2)</f>
        <v>4146.96</v>
      </c>
      <c r="K153" s="213" t="s">
        <v>155</v>
      </c>
      <c r="L153" s="43"/>
      <c r="M153" s="218" t="s">
        <v>19</v>
      </c>
      <c r="N153" s="219" t="s">
        <v>45</v>
      </c>
      <c r="O153" s="83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2" t="s">
        <v>91</v>
      </c>
      <c r="AT153" s="222" t="s">
        <v>151</v>
      </c>
      <c r="AU153" s="222" t="s">
        <v>81</v>
      </c>
      <c r="AY153" s="16" t="s">
        <v>148</v>
      </c>
      <c r="BE153" s="223">
        <f>IF(N153="základní",J153,0)</f>
        <v>0</v>
      </c>
      <c r="BF153" s="223">
        <f>IF(N153="snížená",J153,0)</f>
        <v>4146.96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6" t="s">
        <v>81</v>
      </c>
      <c r="BK153" s="223">
        <f>ROUND(I153*H153,2)</f>
        <v>4146.96</v>
      </c>
      <c r="BL153" s="16" t="s">
        <v>91</v>
      </c>
      <c r="BM153" s="222" t="s">
        <v>238</v>
      </c>
    </row>
    <row r="154" s="1" customFormat="1">
      <c r="A154" s="37"/>
      <c r="B154" s="38"/>
      <c r="C154" s="39"/>
      <c r="D154" s="224" t="s">
        <v>157</v>
      </c>
      <c r="E154" s="39"/>
      <c r="F154" s="225" t="s">
        <v>239</v>
      </c>
      <c r="G154" s="39"/>
      <c r="H154" s="39"/>
      <c r="I154" s="226"/>
      <c r="J154" s="39"/>
      <c r="K154" s="39"/>
      <c r="L154" s="43"/>
      <c r="M154" s="227"/>
      <c r="N154" s="228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157</v>
      </c>
      <c r="AU154" s="16" t="s">
        <v>81</v>
      </c>
    </row>
    <row r="155" s="1" customFormat="1">
      <c r="A155" s="37"/>
      <c r="B155" s="38"/>
      <c r="C155" s="39"/>
      <c r="D155" s="229" t="s">
        <v>159</v>
      </c>
      <c r="E155" s="39"/>
      <c r="F155" s="230" t="s">
        <v>240</v>
      </c>
      <c r="G155" s="39"/>
      <c r="H155" s="39"/>
      <c r="I155" s="226"/>
      <c r="J155" s="39"/>
      <c r="K155" s="39"/>
      <c r="L155" s="43"/>
      <c r="M155" s="227"/>
      <c r="N155" s="228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159</v>
      </c>
      <c r="AU155" s="16" t="s">
        <v>81</v>
      </c>
    </row>
    <row r="156" s="1" customFormat="1" ht="21.75" customHeight="1">
      <c r="A156" s="37"/>
      <c r="B156" s="38"/>
      <c r="C156" s="211" t="s">
        <v>241</v>
      </c>
      <c r="D156" s="211" t="s">
        <v>151</v>
      </c>
      <c r="E156" s="212" t="s">
        <v>242</v>
      </c>
      <c r="F156" s="213" t="s">
        <v>243</v>
      </c>
      <c r="G156" s="214" t="s">
        <v>231</v>
      </c>
      <c r="H156" s="215">
        <v>4.7363499999999998</v>
      </c>
      <c r="I156" s="216">
        <v>93.219999999999999</v>
      </c>
      <c r="J156" s="217">
        <f>ROUND(I156*H156,2)</f>
        <v>441.51999999999998</v>
      </c>
      <c r="K156" s="213" t="s">
        <v>155</v>
      </c>
      <c r="L156" s="43"/>
      <c r="M156" s="218" t="s">
        <v>19</v>
      </c>
      <c r="N156" s="219" t="s">
        <v>45</v>
      </c>
      <c r="O156" s="83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91</v>
      </c>
      <c r="AT156" s="222" t="s">
        <v>151</v>
      </c>
      <c r="AU156" s="222" t="s">
        <v>81</v>
      </c>
      <c r="AY156" s="16" t="s">
        <v>148</v>
      </c>
      <c r="BE156" s="223">
        <f>IF(N156="základní",J156,0)</f>
        <v>0</v>
      </c>
      <c r="BF156" s="223">
        <f>IF(N156="snížená",J156,0)</f>
        <v>441.51999999999998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6" t="s">
        <v>81</v>
      </c>
      <c r="BK156" s="223">
        <f>ROUND(I156*H156,2)</f>
        <v>441.51999999999998</v>
      </c>
      <c r="BL156" s="16" t="s">
        <v>91</v>
      </c>
      <c r="BM156" s="222" t="s">
        <v>244</v>
      </c>
    </row>
    <row r="157" s="1" customFormat="1">
      <c r="A157" s="37"/>
      <c r="B157" s="38"/>
      <c r="C157" s="39"/>
      <c r="D157" s="224" t="s">
        <v>157</v>
      </c>
      <c r="E157" s="39"/>
      <c r="F157" s="225" t="s">
        <v>245</v>
      </c>
      <c r="G157" s="39"/>
      <c r="H157" s="39"/>
      <c r="I157" s="226"/>
      <c r="J157" s="39"/>
      <c r="K157" s="39"/>
      <c r="L157" s="43"/>
      <c r="M157" s="227"/>
      <c r="N157" s="228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157</v>
      </c>
      <c r="AU157" s="16" t="s">
        <v>81</v>
      </c>
    </row>
    <row r="158" s="1" customFormat="1">
      <c r="A158" s="37"/>
      <c r="B158" s="38"/>
      <c r="C158" s="39"/>
      <c r="D158" s="229" t="s">
        <v>159</v>
      </c>
      <c r="E158" s="39"/>
      <c r="F158" s="230" t="s">
        <v>246</v>
      </c>
      <c r="G158" s="39"/>
      <c r="H158" s="39"/>
      <c r="I158" s="226"/>
      <c r="J158" s="39"/>
      <c r="K158" s="39"/>
      <c r="L158" s="43"/>
      <c r="M158" s="227"/>
      <c r="N158" s="228"/>
      <c r="O158" s="83"/>
      <c r="P158" s="83"/>
      <c r="Q158" s="83"/>
      <c r="R158" s="83"/>
      <c r="S158" s="83"/>
      <c r="T158" s="84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159</v>
      </c>
      <c r="AU158" s="16" t="s">
        <v>81</v>
      </c>
    </row>
    <row r="159" s="1" customFormat="1" ht="16.5" customHeight="1">
      <c r="A159" s="37"/>
      <c r="B159" s="38"/>
      <c r="C159" s="211" t="s">
        <v>247</v>
      </c>
      <c r="D159" s="211" t="s">
        <v>151</v>
      </c>
      <c r="E159" s="212" t="s">
        <v>248</v>
      </c>
      <c r="F159" s="213" t="s">
        <v>249</v>
      </c>
      <c r="G159" s="214" t="s">
        <v>231</v>
      </c>
      <c r="H159" s="215">
        <v>4.7363499999999998</v>
      </c>
      <c r="I159" s="216">
        <v>269.04000000000002</v>
      </c>
      <c r="J159" s="217">
        <f>ROUND(I159*H159,2)</f>
        <v>1274.27</v>
      </c>
      <c r="K159" s="213" t="s">
        <v>155</v>
      </c>
      <c r="L159" s="43"/>
      <c r="M159" s="218" t="s">
        <v>19</v>
      </c>
      <c r="N159" s="219" t="s">
        <v>45</v>
      </c>
      <c r="O159" s="83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2" t="s">
        <v>91</v>
      </c>
      <c r="AT159" s="222" t="s">
        <v>151</v>
      </c>
      <c r="AU159" s="222" t="s">
        <v>81</v>
      </c>
      <c r="AY159" s="16" t="s">
        <v>148</v>
      </c>
      <c r="BE159" s="223">
        <f>IF(N159="základní",J159,0)</f>
        <v>0</v>
      </c>
      <c r="BF159" s="223">
        <f>IF(N159="snížená",J159,0)</f>
        <v>1274.27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6" t="s">
        <v>81</v>
      </c>
      <c r="BK159" s="223">
        <f>ROUND(I159*H159,2)</f>
        <v>1274.27</v>
      </c>
      <c r="BL159" s="16" t="s">
        <v>91</v>
      </c>
      <c r="BM159" s="222" t="s">
        <v>250</v>
      </c>
    </row>
    <row r="160" s="1" customFormat="1">
      <c r="A160" s="37"/>
      <c r="B160" s="38"/>
      <c r="C160" s="39"/>
      <c r="D160" s="224" t="s">
        <v>157</v>
      </c>
      <c r="E160" s="39"/>
      <c r="F160" s="225" t="s">
        <v>251</v>
      </c>
      <c r="G160" s="39"/>
      <c r="H160" s="39"/>
      <c r="I160" s="226"/>
      <c r="J160" s="39"/>
      <c r="K160" s="39"/>
      <c r="L160" s="43"/>
      <c r="M160" s="227"/>
      <c r="N160" s="228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157</v>
      </c>
      <c r="AU160" s="16" t="s">
        <v>81</v>
      </c>
    </row>
    <row r="161" s="1" customFormat="1">
      <c r="A161" s="37"/>
      <c r="B161" s="38"/>
      <c r="C161" s="39"/>
      <c r="D161" s="229" t="s">
        <v>159</v>
      </c>
      <c r="E161" s="39"/>
      <c r="F161" s="230" t="s">
        <v>252</v>
      </c>
      <c r="G161" s="39"/>
      <c r="H161" s="39"/>
      <c r="I161" s="226"/>
      <c r="J161" s="39"/>
      <c r="K161" s="39"/>
      <c r="L161" s="43"/>
      <c r="M161" s="227"/>
      <c r="N161" s="228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159</v>
      </c>
      <c r="AU161" s="16" t="s">
        <v>81</v>
      </c>
    </row>
    <row r="162" s="1" customFormat="1" ht="16.5" customHeight="1">
      <c r="A162" s="37"/>
      <c r="B162" s="38"/>
      <c r="C162" s="211" t="s">
        <v>253</v>
      </c>
      <c r="D162" s="211" t="s">
        <v>151</v>
      </c>
      <c r="E162" s="212" t="s">
        <v>254</v>
      </c>
      <c r="F162" s="213" t="s">
        <v>255</v>
      </c>
      <c r="G162" s="214" t="s">
        <v>231</v>
      </c>
      <c r="H162" s="215">
        <v>56.780200000000001</v>
      </c>
      <c r="I162" s="216">
        <v>11.800000000000001</v>
      </c>
      <c r="J162" s="217">
        <f>ROUND(I162*H162,2)</f>
        <v>670.00999999999999</v>
      </c>
      <c r="K162" s="213" t="s">
        <v>155</v>
      </c>
      <c r="L162" s="43"/>
      <c r="M162" s="218" t="s">
        <v>19</v>
      </c>
      <c r="N162" s="219" t="s">
        <v>45</v>
      </c>
      <c r="O162" s="83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2" t="s">
        <v>91</v>
      </c>
      <c r="AT162" s="222" t="s">
        <v>151</v>
      </c>
      <c r="AU162" s="222" t="s">
        <v>81</v>
      </c>
      <c r="AY162" s="16" t="s">
        <v>148</v>
      </c>
      <c r="BE162" s="223">
        <f>IF(N162="základní",J162,0)</f>
        <v>0</v>
      </c>
      <c r="BF162" s="223">
        <f>IF(N162="snížená",J162,0)</f>
        <v>670.00999999999999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6" t="s">
        <v>81</v>
      </c>
      <c r="BK162" s="223">
        <f>ROUND(I162*H162,2)</f>
        <v>670.00999999999999</v>
      </c>
      <c r="BL162" s="16" t="s">
        <v>91</v>
      </c>
      <c r="BM162" s="222" t="s">
        <v>256</v>
      </c>
    </row>
    <row r="163" s="1" customFormat="1">
      <c r="A163" s="37"/>
      <c r="B163" s="38"/>
      <c r="C163" s="39"/>
      <c r="D163" s="224" t="s">
        <v>157</v>
      </c>
      <c r="E163" s="39"/>
      <c r="F163" s="225" t="s">
        <v>257</v>
      </c>
      <c r="G163" s="39"/>
      <c r="H163" s="39"/>
      <c r="I163" s="226"/>
      <c r="J163" s="39"/>
      <c r="K163" s="39"/>
      <c r="L163" s="43"/>
      <c r="M163" s="227"/>
      <c r="N163" s="228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157</v>
      </c>
      <c r="AU163" s="16" t="s">
        <v>81</v>
      </c>
    </row>
    <row r="164" s="1" customFormat="1">
      <c r="A164" s="37"/>
      <c r="B164" s="38"/>
      <c r="C164" s="39"/>
      <c r="D164" s="229" t="s">
        <v>159</v>
      </c>
      <c r="E164" s="39"/>
      <c r="F164" s="230" t="s">
        <v>258</v>
      </c>
      <c r="G164" s="39"/>
      <c r="H164" s="39"/>
      <c r="I164" s="226"/>
      <c r="J164" s="39"/>
      <c r="K164" s="39"/>
      <c r="L164" s="43"/>
      <c r="M164" s="227"/>
      <c r="N164" s="228"/>
      <c r="O164" s="83"/>
      <c r="P164" s="83"/>
      <c r="Q164" s="83"/>
      <c r="R164" s="83"/>
      <c r="S164" s="83"/>
      <c r="T164" s="84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159</v>
      </c>
      <c r="AU164" s="16" t="s">
        <v>81</v>
      </c>
    </row>
    <row r="165" s="1" customFormat="1" ht="21.75" customHeight="1">
      <c r="A165" s="37"/>
      <c r="B165" s="38"/>
      <c r="C165" s="211" t="s">
        <v>259</v>
      </c>
      <c r="D165" s="211" t="s">
        <v>151</v>
      </c>
      <c r="E165" s="212" t="s">
        <v>260</v>
      </c>
      <c r="F165" s="213" t="s">
        <v>261</v>
      </c>
      <c r="G165" s="214" t="s">
        <v>231</v>
      </c>
      <c r="H165" s="215">
        <v>5.6780200000000001</v>
      </c>
      <c r="I165" s="216">
        <v>1444.3199999999999</v>
      </c>
      <c r="J165" s="217">
        <f>ROUND(I165*H165,2)</f>
        <v>8200.8799999999992</v>
      </c>
      <c r="K165" s="213" t="s">
        <v>155</v>
      </c>
      <c r="L165" s="43"/>
      <c r="M165" s="218" t="s">
        <v>19</v>
      </c>
      <c r="N165" s="219" t="s">
        <v>45</v>
      </c>
      <c r="O165" s="83"/>
      <c r="P165" s="220">
        <f>O165*H165</f>
        <v>0</v>
      </c>
      <c r="Q165" s="220">
        <v>0</v>
      </c>
      <c r="R165" s="220">
        <f>Q165*H165</f>
        <v>0</v>
      </c>
      <c r="S165" s="220">
        <v>0</v>
      </c>
      <c r="T165" s="22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2" t="s">
        <v>91</v>
      </c>
      <c r="AT165" s="222" t="s">
        <v>151</v>
      </c>
      <c r="AU165" s="222" t="s">
        <v>81</v>
      </c>
      <c r="AY165" s="16" t="s">
        <v>148</v>
      </c>
      <c r="BE165" s="223">
        <f>IF(N165="základní",J165,0)</f>
        <v>0</v>
      </c>
      <c r="BF165" s="223">
        <f>IF(N165="snížená",J165,0)</f>
        <v>8200.8799999999992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6" t="s">
        <v>81</v>
      </c>
      <c r="BK165" s="223">
        <f>ROUND(I165*H165,2)</f>
        <v>8200.8799999999992</v>
      </c>
      <c r="BL165" s="16" t="s">
        <v>91</v>
      </c>
      <c r="BM165" s="222" t="s">
        <v>262</v>
      </c>
    </row>
    <row r="166" s="1" customFormat="1">
      <c r="A166" s="37"/>
      <c r="B166" s="38"/>
      <c r="C166" s="39"/>
      <c r="D166" s="224" t="s">
        <v>157</v>
      </c>
      <c r="E166" s="39"/>
      <c r="F166" s="225" t="s">
        <v>263</v>
      </c>
      <c r="G166" s="39"/>
      <c r="H166" s="39"/>
      <c r="I166" s="226"/>
      <c r="J166" s="39"/>
      <c r="K166" s="39"/>
      <c r="L166" s="43"/>
      <c r="M166" s="227"/>
      <c r="N166" s="228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157</v>
      </c>
      <c r="AU166" s="16" t="s">
        <v>81</v>
      </c>
    </row>
    <row r="167" s="1" customFormat="1">
      <c r="A167" s="37"/>
      <c r="B167" s="38"/>
      <c r="C167" s="39"/>
      <c r="D167" s="229" t="s">
        <v>159</v>
      </c>
      <c r="E167" s="39"/>
      <c r="F167" s="230" t="s">
        <v>264</v>
      </c>
      <c r="G167" s="39"/>
      <c r="H167" s="39"/>
      <c r="I167" s="226"/>
      <c r="J167" s="39"/>
      <c r="K167" s="39"/>
      <c r="L167" s="43"/>
      <c r="M167" s="227"/>
      <c r="N167" s="228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159</v>
      </c>
      <c r="AU167" s="16" t="s">
        <v>81</v>
      </c>
    </row>
    <row r="168" s="11" customFormat="1" ht="22.8" customHeight="1">
      <c r="A168" s="11"/>
      <c r="B168" s="195"/>
      <c r="C168" s="196"/>
      <c r="D168" s="197" t="s">
        <v>72</v>
      </c>
      <c r="E168" s="209" t="s">
        <v>265</v>
      </c>
      <c r="F168" s="209" t="s">
        <v>266</v>
      </c>
      <c r="G168" s="196"/>
      <c r="H168" s="196"/>
      <c r="I168" s="199"/>
      <c r="J168" s="210">
        <f>BK168</f>
        <v>1988.8199999999999</v>
      </c>
      <c r="K168" s="196"/>
      <c r="L168" s="201"/>
      <c r="M168" s="202"/>
      <c r="N168" s="203"/>
      <c r="O168" s="203"/>
      <c r="P168" s="204">
        <f>SUM(P169:P171)</f>
        <v>0</v>
      </c>
      <c r="Q168" s="203"/>
      <c r="R168" s="204">
        <f>SUM(R169:R171)</f>
        <v>0</v>
      </c>
      <c r="S168" s="203"/>
      <c r="T168" s="205">
        <f>SUM(T169:T171)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06" t="s">
        <v>77</v>
      </c>
      <c r="AT168" s="207" t="s">
        <v>72</v>
      </c>
      <c r="AU168" s="207" t="s">
        <v>77</v>
      </c>
      <c r="AY168" s="206" t="s">
        <v>148</v>
      </c>
      <c r="BK168" s="208">
        <f>SUM(BK169:BK171)</f>
        <v>1988.8199999999999</v>
      </c>
    </row>
    <row r="169" s="1" customFormat="1" ht="16.5" customHeight="1">
      <c r="A169" s="37"/>
      <c r="B169" s="38"/>
      <c r="C169" s="211" t="s">
        <v>7</v>
      </c>
      <c r="D169" s="211" t="s">
        <v>151</v>
      </c>
      <c r="E169" s="212" t="s">
        <v>267</v>
      </c>
      <c r="F169" s="213" t="s">
        <v>268</v>
      </c>
      <c r="G169" s="214" t="s">
        <v>231</v>
      </c>
      <c r="H169" s="215">
        <v>1.3505100000000001</v>
      </c>
      <c r="I169" s="216">
        <v>1472.6400000000001</v>
      </c>
      <c r="J169" s="217">
        <f>ROUND(I169*H169,2)</f>
        <v>1988.8199999999999</v>
      </c>
      <c r="K169" s="213" t="s">
        <v>155</v>
      </c>
      <c r="L169" s="43"/>
      <c r="M169" s="218" t="s">
        <v>19</v>
      </c>
      <c r="N169" s="219" t="s">
        <v>45</v>
      </c>
      <c r="O169" s="83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2" t="s">
        <v>91</v>
      </c>
      <c r="AT169" s="222" t="s">
        <v>151</v>
      </c>
      <c r="AU169" s="222" t="s">
        <v>81</v>
      </c>
      <c r="AY169" s="16" t="s">
        <v>148</v>
      </c>
      <c r="BE169" s="223">
        <f>IF(N169="základní",J169,0)</f>
        <v>0</v>
      </c>
      <c r="BF169" s="223">
        <f>IF(N169="snížená",J169,0)</f>
        <v>1988.8199999999999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6" t="s">
        <v>81</v>
      </c>
      <c r="BK169" s="223">
        <f>ROUND(I169*H169,2)</f>
        <v>1988.8199999999999</v>
      </c>
      <c r="BL169" s="16" t="s">
        <v>91</v>
      </c>
      <c r="BM169" s="222" t="s">
        <v>269</v>
      </c>
    </row>
    <row r="170" s="1" customFormat="1">
      <c r="A170" s="37"/>
      <c r="B170" s="38"/>
      <c r="C170" s="39"/>
      <c r="D170" s="224" t="s">
        <v>157</v>
      </c>
      <c r="E170" s="39"/>
      <c r="F170" s="225" t="s">
        <v>270</v>
      </c>
      <c r="G170" s="39"/>
      <c r="H170" s="39"/>
      <c r="I170" s="226"/>
      <c r="J170" s="39"/>
      <c r="K170" s="39"/>
      <c r="L170" s="43"/>
      <c r="M170" s="227"/>
      <c r="N170" s="228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157</v>
      </c>
      <c r="AU170" s="16" t="s">
        <v>81</v>
      </c>
    </row>
    <row r="171" s="1" customFormat="1">
      <c r="A171" s="37"/>
      <c r="B171" s="38"/>
      <c r="C171" s="39"/>
      <c r="D171" s="229" t="s">
        <v>159</v>
      </c>
      <c r="E171" s="39"/>
      <c r="F171" s="230" t="s">
        <v>271</v>
      </c>
      <c r="G171" s="39"/>
      <c r="H171" s="39"/>
      <c r="I171" s="226"/>
      <c r="J171" s="39"/>
      <c r="K171" s="39"/>
      <c r="L171" s="43"/>
      <c r="M171" s="227"/>
      <c r="N171" s="228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159</v>
      </c>
      <c r="AU171" s="16" t="s">
        <v>81</v>
      </c>
    </row>
    <row r="172" s="11" customFormat="1" ht="25.92" customHeight="1">
      <c r="A172" s="11"/>
      <c r="B172" s="195"/>
      <c r="C172" s="196"/>
      <c r="D172" s="197" t="s">
        <v>72</v>
      </c>
      <c r="E172" s="198" t="s">
        <v>272</v>
      </c>
      <c r="F172" s="198" t="s">
        <v>273</v>
      </c>
      <c r="G172" s="196"/>
      <c r="H172" s="196"/>
      <c r="I172" s="199"/>
      <c r="J172" s="200">
        <f>BK172</f>
        <v>542545.57999999996</v>
      </c>
      <c r="K172" s="196"/>
      <c r="L172" s="201"/>
      <c r="M172" s="202"/>
      <c r="N172" s="203"/>
      <c r="O172" s="203"/>
      <c r="P172" s="204">
        <f>P173+P177+P210+P222+P225+P228+P242+P255+P278+P283+P309</f>
        <v>0</v>
      </c>
      <c r="Q172" s="203"/>
      <c r="R172" s="204">
        <f>R173+R177+R210+R222+R225+R228+R242+R255+R278+R283+R309</f>
        <v>3.3802840000000005</v>
      </c>
      <c r="S172" s="203"/>
      <c r="T172" s="205">
        <f>T173+T177+T210+T222+T225+T228+T242+T255+T278+T283+T309</f>
        <v>0.16963156000000002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206" t="s">
        <v>81</v>
      </c>
      <c r="AT172" s="207" t="s">
        <v>72</v>
      </c>
      <c r="AU172" s="207" t="s">
        <v>73</v>
      </c>
      <c r="AY172" s="206" t="s">
        <v>148</v>
      </c>
      <c r="BK172" s="208">
        <f>BK173+BK177+BK210+BK222+BK225+BK228+BK242+BK255+BK278+BK283+BK309</f>
        <v>542545.57999999996</v>
      </c>
    </row>
    <row r="173" s="11" customFormat="1" ht="22.8" customHeight="1">
      <c r="A173" s="11"/>
      <c r="B173" s="195"/>
      <c r="C173" s="196"/>
      <c r="D173" s="197" t="s">
        <v>72</v>
      </c>
      <c r="E173" s="209" t="s">
        <v>274</v>
      </c>
      <c r="F173" s="209" t="s">
        <v>275</v>
      </c>
      <c r="G173" s="196"/>
      <c r="H173" s="196"/>
      <c r="I173" s="199"/>
      <c r="J173" s="210">
        <f>BK173</f>
        <v>1180</v>
      </c>
      <c r="K173" s="196"/>
      <c r="L173" s="201"/>
      <c r="M173" s="202"/>
      <c r="N173" s="203"/>
      <c r="O173" s="203"/>
      <c r="P173" s="204">
        <f>SUM(P174:P176)</f>
        <v>0</v>
      </c>
      <c r="Q173" s="203"/>
      <c r="R173" s="204">
        <f>SUM(R174:R176)</f>
        <v>0</v>
      </c>
      <c r="S173" s="203"/>
      <c r="T173" s="205">
        <f>SUM(T174:T176)</f>
        <v>0.0030999999999999999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06" t="s">
        <v>81</v>
      </c>
      <c r="AT173" s="207" t="s">
        <v>72</v>
      </c>
      <c r="AU173" s="207" t="s">
        <v>77</v>
      </c>
      <c r="AY173" s="206" t="s">
        <v>148</v>
      </c>
      <c r="BK173" s="208">
        <f>SUM(BK174:BK176)</f>
        <v>1180</v>
      </c>
    </row>
    <row r="174" s="1" customFormat="1" ht="16.5" customHeight="1">
      <c r="A174" s="37"/>
      <c r="B174" s="38"/>
      <c r="C174" s="211" t="s">
        <v>276</v>
      </c>
      <c r="D174" s="211" t="s">
        <v>151</v>
      </c>
      <c r="E174" s="212" t="s">
        <v>277</v>
      </c>
      <c r="F174" s="213" t="s">
        <v>278</v>
      </c>
      <c r="G174" s="214" t="s">
        <v>183</v>
      </c>
      <c r="H174" s="215">
        <v>1</v>
      </c>
      <c r="I174" s="216">
        <v>1180</v>
      </c>
      <c r="J174" s="217">
        <f>ROUND(I174*H174,2)</f>
        <v>1180</v>
      </c>
      <c r="K174" s="213" t="s">
        <v>155</v>
      </c>
      <c r="L174" s="43"/>
      <c r="M174" s="218" t="s">
        <v>19</v>
      </c>
      <c r="N174" s="219" t="s">
        <v>45</v>
      </c>
      <c r="O174" s="83"/>
      <c r="P174" s="220">
        <f>O174*H174</f>
        <v>0</v>
      </c>
      <c r="Q174" s="220">
        <v>0</v>
      </c>
      <c r="R174" s="220">
        <f>Q174*H174</f>
        <v>0</v>
      </c>
      <c r="S174" s="220">
        <v>0.0030999999999999999</v>
      </c>
      <c r="T174" s="221">
        <f>S174*H174</f>
        <v>0.0030999999999999999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2" t="s">
        <v>235</v>
      </c>
      <c r="AT174" s="222" t="s">
        <v>151</v>
      </c>
      <c r="AU174" s="222" t="s">
        <v>81</v>
      </c>
      <c r="AY174" s="16" t="s">
        <v>148</v>
      </c>
      <c r="BE174" s="223">
        <f>IF(N174="základní",J174,0)</f>
        <v>0</v>
      </c>
      <c r="BF174" s="223">
        <f>IF(N174="snížená",J174,0)</f>
        <v>1180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6" t="s">
        <v>81</v>
      </c>
      <c r="BK174" s="223">
        <f>ROUND(I174*H174,2)</f>
        <v>1180</v>
      </c>
      <c r="BL174" s="16" t="s">
        <v>235</v>
      </c>
      <c r="BM174" s="222" t="s">
        <v>279</v>
      </c>
    </row>
    <row r="175" s="1" customFormat="1">
      <c r="A175" s="37"/>
      <c r="B175" s="38"/>
      <c r="C175" s="39"/>
      <c r="D175" s="224" t="s">
        <v>157</v>
      </c>
      <c r="E175" s="39"/>
      <c r="F175" s="225" t="s">
        <v>280</v>
      </c>
      <c r="G175" s="39"/>
      <c r="H175" s="39"/>
      <c r="I175" s="226"/>
      <c r="J175" s="39"/>
      <c r="K175" s="39"/>
      <c r="L175" s="43"/>
      <c r="M175" s="227"/>
      <c r="N175" s="228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157</v>
      </c>
      <c r="AU175" s="16" t="s">
        <v>81</v>
      </c>
    </row>
    <row r="176" s="1" customFormat="1">
      <c r="A176" s="37"/>
      <c r="B176" s="38"/>
      <c r="C176" s="39"/>
      <c r="D176" s="229" t="s">
        <v>159</v>
      </c>
      <c r="E176" s="39"/>
      <c r="F176" s="230" t="s">
        <v>281</v>
      </c>
      <c r="G176" s="39"/>
      <c r="H176" s="39"/>
      <c r="I176" s="226"/>
      <c r="J176" s="39"/>
      <c r="K176" s="39"/>
      <c r="L176" s="43"/>
      <c r="M176" s="227"/>
      <c r="N176" s="228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159</v>
      </c>
      <c r="AU176" s="16" t="s">
        <v>81</v>
      </c>
    </row>
    <row r="177" s="11" customFormat="1" ht="22.8" customHeight="1">
      <c r="A177" s="11"/>
      <c r="B177" s="195"/>
      <c r="C177" s="196"/>
      <c r="D177" s="197" t="s">
        <v>72</v>
      </c>
      <c r="E177" s="209" t="s">
        <v>282</v>
      </c>
      <c r="F177" s="209" t="s">
        <v>283</v>
      </c>
      <c r="G177" s="196"/>
      <c r="H177" s="196"/>
      <c r="I177" s="199"/>
      <c r="J177" s="210">
        <f>BK177</f>
        <v>50199.559999999998</v>
      </c>
      <c r="K177" s="196"/>
      <c r="L177" s="201"/>
      <c r="M177" s="202"/>
      <c r="N177" s="203"/>
      <c r="O177" s="203"/>
      <c r="P177" s="204">
        <f>SUM(P178:P209)</f>
        <v>0</v>
      </c>
      <c r="Q177" s="203"/>
      <c r="R177" s="204">
        <f>SUM(R178:R209)</f>
        <v>0.12154999999999999</v>
      </c>
      <c r="S177" s="203"/>
      <c r="T177" s="205">
        <f>SUM(T178:T209)</f>
        <v>0.11697000000000001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R177" s="206" t="s">
        <v>81</v>
      </c>
      <c r="AT177" s="207" t="s">
        <v>72</v>
      </c>
      <c r="AU177" s="207" t="s">
        <v>77</v>
      </c>
      <c r="AY177" s="206" t="s">
        <v>148</v>
      </c>
      <c r="BK177" s="208">
        <f>SUM(BK178:BK209)</f>
        <v>50199.559999999998</v>
      </c>
    </row>
    <row r="178" s="1" customFormat="1" ht="16.5" customHeight="1">
      <c r="A178" s="37"/>
      <c r="B178" s="38"/>
      <c r="C178" s="211" t="s">
        <v>284</v>
      </c>
      <c r="D178" s="211" t="s">
        <v>151</v>
      </c>
      <c r="E178" s="212" t="s">
        <v>285</v>
      </c>
      <c r="F178" s="213" t="s">
        <v>286</v>
      </c>
      <c r="G178" s="214" t="s">
        <v>287</v>
      </c>
      <c r="H178" s="215">
        <v>5</v>
      </c>
      <c r="I178" s="216">
        <v>885</v>
      </c>
      <c r="J178" s="217">
        <f>ROUND(I178*H178,2)</f>
        <v>4425</v>
      </c>
      <c r="K178" s="213" t="s">
        <v>155</v>
      </c>
      <c r="L178" s="43"/>
      <c r="M178" s="218" t="s">
        <v>19</v>
      </c>
      <c r="N178" s="219" t="s">
        <v>45</v>
      </c>
      <c r="O178" s="83"/>
      <c r="P178" s="220">
        <f>O178*H178</f>
        <v>0</v>
      </c>
      <c r="Q178" s="220">
        <v>0</v>
      </c>
      <c r="R178" s="220">
        <f>Q178*H178</f>
        <v>0</v>
      </c>
      <c r="S178" s="220">
        <v>0.01933</v>
      </c>
      <c r="T178" s="221">
        <f>S178*H178</f>
        <v>0.09665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2" t="s">
        <v>235</v>
      </c>
      <c r="AT178" s="222" t="s">
        <v>151</v>
      </c>
      <c r="AU178" s="222" t="s">
        <v>81</v>
      </c>
      <c r="AY178" s="16" t="s">
        <v>148</v>
      </c>
      <c r="BE178" s="223">
        <f>IF(N178="základní",J178,0)</f>
        <v>0</v>
      </c>
      <c r="BF178" s="223">
        <f>IF(N178="snížená",J178,0)</f>
        <v>4425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6" t="s">
        <v>81</v>
      </c>
      <c r="BK178" s="223">
        <f>ROUND(I178*H178,2)</f>
        <v>4425</v>
      </c>
      <c r="BL178" s="16" t="s">
        <v>235</v>
      </c>
      <c r="BM178" s="222" t="s">
        <v>288</v>
      </c>
    </row>
    <row r="179" s="1" customFormat="1">
      <c r="A179" s="37"/>
      <c r="B179" s="38"/>
      <c r="C179" s="39"/>
      <c r="D179" s="224" t="s">
        <v>157</v>
      </c>
      <c r="E179" s="39"/>
      <c r="F179" s="225" t="s">
        <v>289</v>
      </c>
      <c r="G179" s="39"/>
      <c r="H179" s="39"/>
      <c r="I179" s="226"/>
      <c r="J179" s="39"/>
      <c r="K179" s="39"/>
      <c r="L179" s="43"/>
      <c r="M179" s="227"/>
      <c r="N179" s="228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157</v>
      </c>
      <c r="AU179" s="16" t="s">
        <v>81</v>
      </c>
    </row>
    <row r="180" s="1" customFormat="1">
      <c r="A180" s="37"/>
      <c r="B180" s="38"/>
      <c r="C180" s="39"/>
      <c r="D180" s="229" t="s">
        <v>159</v>
      </c>
      <c r="E180" s="39"/>
      <c r="F180" s="230" t="s">
        <v>290</v>
      </c>
      <c r="G180" s="39"/>
      <c r="H180" s="39"/>
      <c r="I180" s="226"/>
      <c r="J180" s="39"/>
      <c r="K180" s="39"/>
      <c r="L180" s="43"/>
      <c r="M180" s="227"/>
      <c r="N180" s="228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159</v>
      </c>
      <c r="AU180" s="16" t="s">
        <v>81</v>
      </c>
    </row>
    <row r="181" s="1" customFormat="1" ht="16.5" customHeight="1">
      <c r="A181" s="37"/>
      <c r="B181" s="38"/>
      <c r="C181" s="211" t="s">
        <v>291</v>
      </c>
      <c r="D181" s="211" t="s">
        <v>151</v>
      </c>
      <c r="E181" s="212" t="s">
        <v>292</v>
      </c>
      <c r="F181" s="213" t="s">
        <v>293</v>
      </c>
      <c r="G181" s="214" t="s">
        <v>287</v>
      </c>
      <c r="H181" s="215">
        <v>5</v>
      </c>
      <c r="I181" s="216">
        <v>5310</v>
      </c>
      <c r="J181" s="217">
        <f>ROUND(I181*H181,2)</f>
        <v>26550</v>
      </c>
      <c r="K181" s="213" t="s">
        <v>155</v>
      </c>
      <c r="L181" s="43"/>
      <c r="M181" s="218" t="s">
        <v>19</v>
      </c>
      <c r="N181" s="219" t="s">
        <v>45</v>
      </c>
      <c r="O181" s="83"/>
      <c r="P181" s="220">
        <f>O181*H181</f>
        <v>0</v>
      </c>
      <c r="Q181" s="220">
        <v>0.014760000000000001</v>
      </c>
      <c r="R181" s="220">
        <f>Q181*H181</f>
        <v>0.073800000000000004</v>
      </c>
      <c r="S181" s="220">
        <v>0</v>
      </c>
      <c r="T181" s="22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2" t="s">
        <v>235</v>
      </c>
      <c r="AT181" s="222" t="s">
        <v>151</v>
      </c>
      <c r="AU181" s="222" t="s">
        <v>81</v>
      </c>
      <c r="AY181" s="16" t="s">
        <v>148</v>
      </c>
      <c r="BE181" s="223">
        <f>IF(N181="základní",J181,0)</f>
        <v>0</v>
      </c>
      <c r="BF181" s="223">
        <f>IF(N181="snížená",J181,0)</f>
        <v>26550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6" t="s">
        <v>81</v>
      </c>
      <c r="BK181" s="223">
        <f>ROUND(I181*H181,2)</f>
        <v>26550</v>
      </c>
      <c r="BL181" s="16" t="s">
        <v>235</v>
      </c>
      <c r="BM181" s="222" t="s">
        <v>294</v>
      </c>
    </row>
    <row r="182" s="1" customFormat="1">
      <c r="A182" s="37"/>
      <c r="B182" s="38"/>
      <c r="C182" s="39"/>
      <c r="D182" s="224" t="s">
        <v>157</v>
      </c>
      <c r="E182" s="39"/>
      <c r="F182" s="225" t="s">
        <v>295</v>
      </c>
      <c r="G182" s="39"/>
      <c r="H182" s="39"/>
      <c r="I182" s="226"/>
      <c r="J182" s="39"/>
      <c r="K182" s="39"/>
      <c r="L182" s="43"/>
      <c r="M182" s="227"/>
      <c r="N182" s="228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157</v>
      </c>
      <c r="AU182" s="16" t="s">
        <v>81</v>
      </c>
    </row>
    <row r="183" s="1" customFormat="1">
      <c r="A183" s="37"/>
      <c r="B183" s="38"/>
      <c r="C183" s="39"/>
      <c r="D183" s="229" t="s">
        <v>159</v>
      </c>
      <c r="E183" s="39"/>
      <c r="F183" s="230" t="s">
        <v>296</v>
      </c>
      <c r="G183" s="39"/>
      <c r="H183" s="39"/>
      <c r="I183" s="226"/>
      <c r="J183" s="39"/>
      <c r="K183" s="39"/>
      <c r="L183" s="43"/>
      <c r="M183" s="227"/>
      <c r="N183" s="228"/>
      <c r="O183" s="83"/>
      <c r="P183" s="83"/>
      <c r="Q183" s="83"/>
      <c r="R183" s="83"/>
      <c r="S183" s="83"/>
      <c r="T183" s="84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159</v>
      </c>
      <c r="AU183" s="16" t="s">
        <v>81</v>
      </c>
    </row>
    <row r="184" s="1" customFormat="1" ht="16.5" customHeight="1">
      <c r="A184" s="37"/>
      <c r="B184" s="38"/>
      <c r="C184" s="211" t="s">
        <v>297</v>
      </c>
      <c r="D184" s="211" t="s">
        <v>151</v>
      </c>
      <c r="E184" s="212" t="s">
        <v>298</v>
      </c>
      <c r="F184" s="213" t="s">
        <v>299</v>
      </c>
      <c r="G184" s="214" t="s">
        <v>287</v>
      </c>
      <c r="H184" s="215">
        <v>1</v>
      </c>
      <c r="I184" s="216">
        <v>590</v>
      </c>
      <c r="J184" s="217">
        <f>ROUND(I184*H184,2)</f>
        <v>590</v>
      </c>
      <c r="K184" s="213" t="s">
        <v>155</v>
      </c>
      <c r="L184" s="43"/>
      <c r="M184" s="218" t="s">
        <v>19</v>
      </c>
      <c r="N184" s="219" t="s">
        <v>45</v>
      </c>
      <c r="O184" s="83"/>
      <c r="P184" s="220">
        <f>O184*H184</f>
        <v>0</v>
      </c>
      <c r="Q184" s="220">
        <v>0</v>
      </c>
      <c r="R184" s="220">
        <f>Q184*H184</f>
        <v>0</v>
      </c>
      <c r="S184" s="220">
        <v>0.019460000000000002</v>
      </c>
      <c r="T184" s="221">
        <f>S184*H184</f>
        <v>0.019460000000000002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2" t="s">
        <v>235</v>
      </c>
      <c r="AT184" s="222" t="s">
        <v>151</v>
      </c>
      <c r="AU184" s="222" t="s">
        <v>81</v>
      </c>
      <c r="AY184" s="16" t="s">
        <v>148</v>
      </c>
      <c r="BE184" s="223">
        <f>IF(N184="základní",J184,0)</f>
        <v>0</v>
      </c>
      <c r="BF184" s="223">
        <f>IF(N184="snížená",J184,0)</f>
        <v>590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6" t="s">
        <v>81</v>
      </c>
      <c r="BK184" s="223">
        <f>ROUND(I184*H184,2)</f>
        <v>590</v>
      </c>
      <c r="BL184" s="16" t="s">
        <v>235</v>
      </c>
      <c r="BM184" s="222" t="s">
        <v>300</v>
      </c>
    </row>
    <row r="185" s="1" customFormat="1">
      <c r="A185" s="37"/>
      <c r="B185" s="38"/>
      <c r="C185" s="39"/>
      <c r="D185" s="224" t="s">
        <v>157</v>
      </c>
      <c r="E185" s="39"/>
      <c r="F185" s="225" t="s">
        <v>301</v>
      </c>
      <c r="G185" s="39"/>
      <c r="H185" s="39"/>
      <c r="I185" s="226"/>
      <c r="J185" s="39"/>
      <c r="K185" s="39"/>
      <c r="L185" s="43"/>
      <c r="M185" s="227"/>
      <c r="N185" s="228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81</v>
      </c>
    </row>
    <row r="186" s="1" customFormat="1">
      <c r="A186" s="37"/>
      <c r="B186" s="38"/>
      <c r="C186" s="39"/>
      <c r="D186" s="229" t="s">
        <v>159</v>
      </c>
      <c r="E186" s="39"/>
      <c r="F186" s="230" t="s">
        <v>302</v>
      </c>
      <c r="G186" s="39"/>
      <c r="H186" s="39"/>
      <c r="I186" s="226"/>
      <c r="J186" s="39"/>
      <c r="K186" s="39"/>
      <c r="L186" s="43"/>
      <c r="M186" s="227"/>
      <c r="N186" s="228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159</v>
      </c>
      <c r="AU186" s="16" t="s">
        <v>81</v>
      </c>
    </row>
    <row r="187" s="1" customFormat="1" ht="16.5" customHeight="1">
      <c r="A187" s="37"/>
      <c r="B187" s="38"/>
      <c r="C187" s="211" t="s">
        <v>303</v>
      </c>
      <c r="D187" s="211" t="s">
        <v>151</v>
      </c>
      <c r="E187" s="212" t="s">
        <v>304</v>
      </c>
      <c r="F187" s="213" t="s">
        <v>305</v>
      </c>
      <c r="G187" s="214" t="s">
        <v>287</v>
      </c>
      <c r="H187" s="215">
        <v>1</v>
      </c>
      <c r="I187" s="216">
        <v>2006</v>
      </c>
      <c r="J187" s="217">
        <f>ROUND(I187*H187,2)</f>
        <v>2006</v>
      </c>
      <c r="K187" s="213" t="s">
        <v>155</v>
      </c>
      <c r="L187" s="43"/>
      <c r="M187" s="218" t="s">
        <v>19</v>
      </c>
      <c r="N187" s="219" t="s">
        <v>45</v>
      </c>
      <c r="O187" s="83"/>
      <c r="P187" s="220">
        <f>O187*H187</f>
        <v>0</v>
      </c>
      <c r="Q187" s="220">
        <v>0.016469999999999999</v>
      </c>
      <c r="R187" s="220">
        <f>Q187*H187</f>
        <v>0.016469999999999999</v>
      </c>
      <c r="S187" s="220">
        <v>0</v>
      </c>
      <c r="T187" s="22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2" t="s">
        <v>235</v>
      </c>
      <c r="AT187" s="222" t="s">
        <v>151</v>
      </c>
      <c r="AU187" s="222" t="s">
        <v>81</v>
      </c>
      <c r="AY187" s="16" t="s">
        <v>148</v>
      </c>
      <c r="BE187" s="223">
        <f>IF(N187="základní",J187,0)</f>
        <v>0</v>
      </c>
      <c r="BF187" s="223">
        <f>IF(N187="snížená",J187,0)</f>
        <v>2006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6" t="s">
        <v>81</v>
      </c>
      <c r="BK187" s="223">
        <f>ROUND(I187*H187,2)</f>
        <v>2006</v>
      </c>
      <c r="BL187" s="16" t="s">
        <v>235</v>
      </c>
      <c r="BM187" s="222" t="s">
        <v>306</v>
      </c>
    </row>
    <row r="188" s="1" customFormat="1">
      <c r="A188" s="37"/>
      <c r="B188" s="38"/>
      <c r="C188" s="39"/>
      <c r="D188" s="224" t="s">
        <v>157</v>
      </c>
      <c r="E188" s="39"/>
      <c r="F188" s="225" t="s">
        <v>307</v>
      </c>
      <c r="G188" s="39"/>
      <c r="H188" s="39"/>
      <c r="I188" s="226"/>
      <c r="J188" s="39"/>
      <c r="K188" s="39"/>
      <c r="L188" s="43"/>
      <c r="M188" s="227"/>
      <c r="N188" s="228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157</v>
      </c>
      <c r="AU188" s="16" t="s">
        <v>81</v>
      </c>
    </row>
    <row r="189" s="1" customFormat="1">
      <c r="A189" s="37"/>
      <c r="B189" s="38"/>
      <c r="C189" s="39"/>
      <c r="D189" s="229" t="s">
        <v>159</v>
      </c>
      <c r="E189" s="39"/>
      <c r="F189" s="230" t="s">
        <v>308</v>
      </c>
      <c r="G189" s="39"/>
      <c r="H189" s="39"/>
      <c r="I189" s="226"/>
      <c r="J189" s="39"/>
      <c r="K189" s="39"/>
      <c r="L189" s="43"/>
      <c r="M189" s="227"/>
      <c r="N189" s="228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159</v>
      </c>
      <c r="AU189" s="16" t="s">
        <v>81</v>
      </c>
    </row>
    <row r="190" s="1" customFormat="1" ht="16.5" customHeight="1">
      <c r="A190" s="37"/>
      <c r="B190" s="38"/>
      <c r="C190" s="211" t="s">
        <v>309</v>
      </c>
      <c r="D190" s="211" t="s">
        <v>151</v>
      </c>
      <c r="E190" s="212" t="s">
        <v>310</v>
      </c>
      <c r="F190" s="213" t="s">
        <v>311</v>
      </c>
      <c r="G190" s="214" t="s">
        <v>287</v>
      </c>
      <c r="H190" s="215">
        <v>1</v>
      </c>
      <c r="I190" s="216">
        <v>6726</v>
      </c>
      <c r="J190" s="217">
        <f>ROUND(I190*H190,2)</f>
        <v>6726</v>
      </c>
      <c r="K190" s="213" t="s">
        <v>155</v>
      </c>
      <c r="L190" s="43"/>
      <c r="M190" s="218" t="s">
        <v>19</v>
      </c>
      <c r="N190" s="219" t="s">
        <v>45</v>
      </c>
      <c r="O190" s="83"/>
      <c r="P190" s="220">
        <f>O190*H190</f>
        <v>0</v>
      </c>
      <c r="Q190" s="220">
        <v>0.014749999999999999</v>
      </c>
      <c r="R190" s="220">
        <f>Q190*H190</f>
        <v>0.014749999999999999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235</v>
      </c>
      <c r="AT190" s="222" t="s">
        <v>151</v>
      </c>
      <c r="AU190" s="222" t="s">
        <v>81</v>
      </c>
      <c r="AY190" s="16" t="s">
        <v>148</v>
      </c>
      <c r="BE190" s="223">
        <f>IF(N190="základní",J190,0)</f>
        <v>0</v>
      </c>
      <c r="BF190" s="223">
        <f>IF(N190="snížená",J190,0)</f>
        <v>6726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81</v>
      </c>
      <c r="BK190" s="223">
        <f>ROUND(I190*H190,2)</f>
        <v>6726</v>
      </c>
      <c r="BL190" s="16" t="s">
        <v>235</v>
      </c>
      <c r="BM190" s="222" t="s">
        <v>312</v>
      </c>
    </row>
    <row r="191" s="1" customFormat="1">
      <c r="A191" s="37"/>
      <c r="B191" s="38"/>
      <c r="C191" s="39"/>
      <c r="D191" s="224" t="s">
        <v>157</v>
      </c>
      <c r="E191" s="39"/>
      <c r="F191" s="225" t="s">
        <v>313</v>
      </c>
      <c r="G191" s="39"/>
      <c r="H191" s="39"/>
      <c r="I191" s="226"/>
      <c r="J191" s="39"/>
      <c r="K191" s="39"/>
      <c r="L191" s="43"/>
      <c r="M191" s="227"/>
      <c r="N191" s="228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157</v>
      </c>
      <c r="AU191" s="16" t="s">
        <v>81</v>
      </c>
    </row>
    <row r="192" s="1" customFormat="1">
      <c r="A192" s="37"/>
      <c r="B192" s="38"/>
      <c r="C192" s="39"/>
      <c r="D192" s="229" t="s">
        <v>159</v>
      </c>
      <c r="E192" s="39"/>
      <c r="F192" s="230" t="s">
        <v>314</v>
      </c>
      <c r="G192" s="39"/>
      <c r="H192" s="39"/>
      <c r="I192" s="226"/>
      <c r="J192" s="39"/>
      <c r="K192" s="39"/>
      <c r="L192" s="43"/>
      <c r="M192" s="227"/>
      <c r="N192" s="228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159</v>
      </c>
      <c r="AU192" s="16" t="s">
        <v>81</v>
      </c>
    </row>
    <row r="193" s="1" customFormat="1" ht="16.5" customHeight="1">
      <c r="A193" s="37"/>
      <c r="B193" s="38"/>
      <c r="C193" s="211" t="s">
        <v>315</v>
      </c>
      <c r="D193" s="211" t="s">
        <v>151</v>
      </c>
      <c r="E193" s="212" t="s">
        <v>316</v>
      </c>
      <c r="F193" s="213" t="s">
        <v>317</v>
      </c>
      <c r="G193" s="214" t="s">
        <v>287</v>
      </c>
      <c r="H193" s="215">
        <v>1</v>
      </c>
      <c r="I193" s="216">
        <v>1770</v>
      </c>
      <c r="J193" s="217">
        <f>ROUND(I193*H193,2)</f>
        <v>1770</v>
      </c>
      <c r="K193" s="213" t="s">
        <v>19</v>
      </c>
      <c r="L193" s="43"/>
      <c r="M193" s="218" t="s">
        <v>19</v>
      </c>
      <c r="N193" s="219" t="s">
        <v>45</v>
      </c>
      <c r="O193" s="83"/>
      <c r="P193" s="220">
        <f>O193*H193</f>
        <v>0</v>
      </c>
      <c r="Q193" s="220">
        <v>0.014749999999999999</v>
      </c>
      <c r="R193" s="220">
        <f>Q193*H193</f>
        <v>0.014749999999999999</v>
      </c>
      <c r="S193" s="220">
        <v>0</v>
      </c>
      <c r="T193" s="22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2" t="s">
        <v>235</v>
      </c>
      <c r="AT193" s="222" t="s">
        <v>151</v>
      </c>
      <c r="AU193" s="222" t="s">
        <v>81</v>
      </c>
      <c r="AY193" s="16" t="s">
        <v>148</v>
      </c>
      <c r="BE193" s="223">
        <f>IF(N193="základní",J193,0)</f>
        <v>0</v>
      </c>
      <c r="BF193" s="223">
        <f>IF(N193="snížená",J193,0)</f>
        <v>1770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6" t="s">
        <v>81</v>
      </c>
      <c r="BK193" s="223">
        <f>ROUND(I193*H193,2)</f>
        <v>1770</v>
      </c>
      <c r="BL193" s="16" t="s">
        <v>235</v>
      </c>
      <c r="BM193" s="222" t="s">
        <v>318</v>
      </c>
    </row>
    <row r="194" s="1" customFormat="1">
      <c r="A194" s="37"/>
      <c r="B194" s="38"/>
      <c r="C194" s="39"/>
      <c r="D194" s="224" t="s">
        <v>157</v>
      </c>
      <c r="E194" s="39"/>
      <c r="F194" s="225" t="s">
        <v>313</v>
      </c>
      <c r="G194" s="39"/>
      <c r="H194" s="39"/>
      <c r="I194" s="226"/>
      <c r="J194" s="39"/>
      <c r="K194" s="39"/>
      <c r="L194" s="43"/>
      <c r="M194" s="227"/>
      <c r="N194" s="228"/>
      <c r="O194" s="83"/>
      <c r="P194" s="83"/>
      <c r="Q194" s="83"/>
      <c r="R194" s="83"/>
      <c r="S194" s="83"/>
      <c r="T194" s="84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157</v>
      </c>
      <c r="AU194" s="16" t="s">
        <v>81</v>
      </c>
    </row>
    <row r="195" s="1" customFormat="1" ht="16.5" customHeight="1">
      <c r="A195" s="37"/>
      <c r="B195" s="38"/>
      <c r="C195" s="211" t="s">
        <v>319</v>
      </c>
      <c r="D195" s="211" t="s">
        <v>151</v>
      </c>
      <c r="E195" s="212" t="s">
        <v>320</v>
      </c>
      <c r="F195" s="213" t="s">
        <v>321</v>
      </c>
      <c r="G195" s="214" t="s">
        <v>287</v>
      </c>
      <c r="H195" s="215">
        <v>1</v>
      </c>
      <c r="I195" s="216">
        <v>413</v>
      </c>
      <c r="J195" s="217">
        <f>ROUND(I195*H195,2)</f>
        <v>413</v>
      </c>
      <c r="K195" s="213" t="s">
        <v>155</v>
      </c>
      <c r="L195" s="43"/>
      <c r="M195" s="218" t="s">
        <v>19</v>
      </c>
      <c r="N195" s="219" t="s">
        <v>45</v>
      </c>
      <c r="O195" s="83"/>
      <c r="P195" s="220">
        <f>O195*H195</f>
        <v>0</v>
      </c>
      <c r="Q195" s="220">
        <v>0</v>
      </c>
      <c r="R195" s="220">
        <f>Q195*H195</f>
        <v>0</v>
      </c>
      <c r="S195" s="220">
        <v>0.00085999999999999998</v>
      </c>
      <c r="T195" s="221">
        <f>S195*H195</f>
        <v>0.00085999999999999998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2" t="s">
        <v>235</v>
      </c>
      <c r="AT195" s="222" t="s">
        <v>151</v>
      </c>
      <c r="AU195" s="222" t="s">
        <v>81</v>
      </c>
      <c r="AY195" s="16" t="s">
        <v>148</v>
      </c>
      <c r="BE195" s="223">
        <f>IF(N195="základní",J195,0)</f>
        <v>0</v>
      </c>
      <c r="BF195" s="223">
        <f>IF(N195="snížená",J195,0)</f>
        <v>413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6" t="s">
        <v>81</v>
      </c>
      <c r="BK195" s="223">
        <f>ROUND(I195*H195,2)</f>
        <v>413</v>
      </c>
      <c r="BL195" s="16" t="s">
        <v>235</v>
      </c>
      <c r="BM195" s="222" t="s">
        <v>322</v>
      </c>
    </row>
    <row r="196" s="1" customFormat="1">
      <c r="A196" s="37"/>
      <c r="B196" s="38"/>
      <c r="C196" s="39"/>
      <c r="D196" s="224" t="s">
        <v>157</v>
      </c>
      <c r="E196" s="39"/>
      <c r="F196" s="225" t="s">
        <v>323</v>
      </c>
      <c r="G196" s="39"/>
      <c r="H196" s="39"/>
      <c r="I196" s="226"/>
      <c r="J196" s="39"/>
      <c r="K196" s="39"/>
      <c r="L196" s="43"/>
      <c r="M196" s="227"/>
      <c r="N196" s="228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157</v>
      </c>
      <c r="AU196" s="16" t="s">
        <v>81</v>
      </c>
    </row>
    <row r="197" s="1" customFormat="1">
      <c r="A197" s="37"/>
      <c r="B197" s="38"/>
      <c r="C197" s="39"/>
      <c r="D197" s="229" t="s">
        <v>159</v>
      </c>
      <c r="E197" s="39"/>
      <c r="F197" s="230" t="s">
        <v>324</v>
      </c>
      <c r="G197" s="39"/>
      <c r="H197" s="39"/>
      <c r="I197" s="226"/>
      <c r="J197" s="39"/>
      <c r="K197" s="39"/>
      <c r="L197" s="43"/>
      <c r="M197" s="227"/>
      <c r="N197" s="228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159</v>
      </c>
      <c r="AU197" s="16" t="s">
        <v>81</v>
      </c>
    </row>
    <row r="198" s="1" customFormat="1" ht="16.5" customHeight="1">
      <c r="A198" s="37"/>
      <c r="B198" s="38"/>
      <c r="C198" s="211" t="s">
        <v>325</v>
      </c>
      <c r="D198" s="211" t="s">
        <v>151</v>
      </c>
      <c r="E198" s="212" t="s">
        <v>326</v>
      </c>
      <c r="F198" s="213" t="s">
        <v>327</v>
      </c>
      <c r="G198" s="214" t="s">
        <v>287</v>
      </c>
      <c r="H198" s="215">
        <v>1</v>
      </c>
      <c r="I198" s="216">
        <v>1770</v>
      </c>
      <c r="J198" s="217">
        <f>ROUND(I198*H198,2)</f>
        <v>1770</v>
      </c>
      <c r="K198" s="213" t="s">
        <v>155</v>
      </c>
      <c r="L198" s="43"/>
      <c r="M198" s="218" t="s">
        <v>19</v>
      </c>
      <c r="N198" s="219" t="s">
        <v>45</v>
      </c>
      <c r="O198" s="83"/>
      <c r="P198" s="220">
        <f>O198*H198</f>
        <v>0</v>
      </c>
      <c r="Q198" s="220">
        <v>0.0015399999999999999</v>
      </c>
      <c r="R198" s="220">
        <f>Q198*H198</f>
        <v>0.0015399999999999999</v>
      </c>
      <c r="S198" s="220">
        <v>0</v>
      </c>
      <c r="T198" s="22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2" t="s">
        <v>235</v>
      </c>
      <c r="AT198" s="222" t="s">
        <v>151</v>
      </c>
      <c r="AU198" s="222" t="s">
        <v>81</v>
      </c>
      <c r="AY198" s="16" t="s">
        <v>148</v>
      </c>
      <c r="BE198" s="223">
        <f>IF(N198="základní",J198,0)</f>
        <v>0</v>
      </c>
      <c r="BF198" s="223">
        <f>IF(N198="snížená",J198,0)</f>
        <v>1770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6" t="s">
        <v>81</v>
      </c>
      <c r="BK198" s="223">
        <f>ROUND(I198*H198,2)</f>
        <v>1770</v>
      </c>
      <c r="BL198" s="16" t="s">
        <v>235</v>
      </c>
      <c r="BM198" s="222" t="s">
        <v>328</v>
      </c>
    </row>
    <row r="199" s="1" customFormat="1">
      <c r="A199" s="37"/>
      <c r="B199" s="38"/>
      <c r="C199" s="39"/>
      <c r="D199" s="224" t="s">
        <v>157</v>
      </c>
      <c r="E199" s="39"/>
      <c r="F199" s="225" t="s">
        <v>329</v>
      </c>
      <c r="G199" s="39"/>
      <c r="H199" s="39"/>
      <c r="I199" s="226"/>
      <c r="J199" s="39"/>
      <c r="K199" s="39"/>
      <c r="L199" s="43"/>
      <c r="M199" s="227"/>
      <c r="N199" s="228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157</v>
      </c>
      <c r="AU199" s="16" t="s">
        <v>81</v>
      </c>
    </row>
    <row r="200" s="1" customFormat="1">
      <c r="A200" s="37"/>
      <c r="B200" s="38"/>
      <c r="C200" s="39"/>
      <c r="D200" s="229" t="s">
        <v>159</v>
      </c>
      <c r="E200" s="39"/>
      <c r="F200" s="230" t="s">
        <v>330</v>
      </c>
      <c r="G200" s="39"/>
      <c r="H200" s="39"/>
      <c r="I200" s="226"/>
      <c r="J200" s="39"/>
      <c r="K200" s="39"/>
      <c r="L200" s="43"/>
      <c r="M200" s="227"/>
      <c r="N200" s="228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159</v>
      </c>
      <c r="AU200" s="16" t="s">
        <v>81</v>
      </c>
    </row>
    <row r="201" s="1" customFormat="1" ht="16.5" customHeight="1">
      <c r="A201" s="37"/>
      <c r="B201" s="38"/>
      <c r="C201" s="211" t="s">
        <v>331</v>
      </c>
      <c r="D201" s="211" t="s">
        <v>151</v>
      </c>
      <c r="E201" s="212" t="s">
        <v>332</v>
      </c>
      <c r="F201" s="213" t="s">
        <v>333</v>
      </c>
      <c r="G201" s="214" t="s">
        <v>183</v>
      </c>
      <c r="H201" s="215">
        <v>1</v>
      </c>
      <c r="I201" s="216">
        <v>212.40000000000001</v>
      </c>
      <c r="J201" s="217">
        <f>ROUND(I201*H201,2)</f>
        <v>212.40000000000001</v>
      </c>
      <c r="K201" s="213" t="s">
        <v>155</v>
      </c>
      <c r="L201" s="43"/>
      <c r="M201" s="218" t="s">
        <v>19</v>
      </c>
      <c r="N201" s="219" t="s">
        <v>45</v>
      </c>
      <c r="O201" s="83"/>
      <c r="P201" s="220">
        <f>O201*H201</f>
        <v>0</v>
      </c>
      <c r="Q201" s="220">
        <v>0.00024000000000000001</v>
      </c>
      <c r="R201" s="220">
        <f>Q201*H201</f>
        <v>0.00024000000000000001</v>
      </c>
      <c r="S201" s="220">
        <v>0</v>
      </c>
      <c r="T201" s="22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2" t="s">
        <v>235</v>
      </c>
      <c r="AT201" s="222" t="s">
        <v>151</v>
      </c>
      <c r="AU201" s="222" t="s">
        <v>81</v>
      </c>
      <c r="AY201" s="16" t="s">
        <v>148</v>
      </c>
      <c r="BE201" s="223">
        <f>IF(N201="základní",J201,0)</f>
        <v>0</v>
      </c>
      <c r="BF201" s="223">
        <f>IF(N201="snížená",J201,0)</f>
        <v>212.40000000000001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6" t="s">
        <v>81</v>
      </c>
      <c r="BK201" s="223">
        <f>ROUND(I201*H201,2)</f>
        <v>212.40000000000001</v>
      </c>
      <c r="BL201" s="16" t="s">
        <v>235</v>
      </c>
      <c r="BM201" s="222" t="s">
        <v>334</v>
      </c>
    </row>
    <row r="202" s="1" customFormat="1">
      <c r="A202" s="37"/>
      <c r="B202" s="38"/>
      <c r="C202" s="39"/>
      <c r="D202" s="224" t="s">
        <v>157</v>
      </c>
      <c r="E202" s="39"/>
      <c r="F202" s="225" t="s">
        <v>335</v>
      </c>
      <c r="G202" s="39"/>
      <c r="H202" s="39"/>
      <c r="I202" s="226"/>
      <c r="J202" s="39"/>
      <c r="K202" s="39"/>
      <c r="L202" s="43"/>
      <c r="M202" s="227"/>
      <c r="N202" s="228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157</v>
      </c>
      <c r="AU202" s="16" t="s">
        <v>81</v>
      </c>
    </row>
    <row r="203" s="1" customFormat="1">
      <c r="A203" s="37"/>
      <c r="B203" s="38"/>
      <c r="C203" s="39"/>
      <c r="D203" s="229" t="s">
        <v>159</v>
      </c>
      <c r="E203" s="39"/>
      <c r="F203" s="230" t="s">
        <v>336</v>
      </c>
      <c r="G203" s="39"/>
      <c r="H203" s="39"/>
      <c r="I203" s="226"/>
      <c r="J203" s="39"/>
      <c r="K203" s="39"/>
      <c r="L203" s="43"/>
      <c r="M203" s="227"/>
      <c r="N203" s="228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159</v>
      </c>
      <c r="AU203" s="16" t="s">
        <v>81</v>
      </c>
    </row>
    <row r="204" s="1" customFormat="1" ht="16.5" customHeight="1">
      <c r="A204" s="37"/>
      <c r="B204" s="38"/>
      <c r="C204" s="211" t="s">
        <v>337</v>
      </c>
      <c r="D204" s="211" t="s">
        <v>151</v>
      </c>
      <c r="E204" s="212" t="s">
        <v>338</v>
      </c>
      <c r="F204" s="213" t="s">
        <v>339</v>
      </c>
      <c r="G204" s="214" t="s">
        <v>231</v>
      </c>
      <c r="H204" s="215">
        <v>0.12155000000000001</v>
      </c>
      <c r="I204" s="216">
        <v>23600</v>
      </c>
      <c r="J204" s="217">
        <f>ROUND(I204*H204,2)</f>
        <v>2868.5799999999999</v>
      </c>
      <c r="K204" s="213" t="s">
        <v>155</v>
      </c>
      <c r="L204" s="43"/>
      <c r="M204" s="218" t="s">
        <v>19</v>
      </c>
      <c r="N204" s="219" t="s">
        <v>45</v>
      </c>
      <c r="O204" s="83"/>
      <c r="P204" s="220">
        <f>O204*H204</f>
        <v>0</v>
      </c>
      <c r="Q204" s="220">
        <v>0</v>
      </c>
      <c r="R204" s="220">
        <f>Q204*H204</f>
        <v>0</v>
      </c>
      <c r="S204" s="220">
        <v>0</v>
      </c>
      <c r="T204" s="22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2" t="s">
        <v>235</v>
      </c>
      <c r="AT204" s="222" t="s">
        <v>151</v>
      </c>
      <c r="AU204" s="222" t="s">
        <v>81</v>
      </c>
      <c r="AY204" s="16" t="s">
        <v>148</v>
      </c>
      <c r="BE204" s="223">
        <f>IF(N204="základní",J204,0)</f>
        <v>0</v>
      </c>
      <c r="BF204" s="223">
        <f>IF(N204="snížená",J204,0)</f>
        <v>2868.5799999999999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6" t="s">
        <v>81</v>
      </c>
      <c r="BK204" s="223">
        <f>ROUND(I204*H204,2)</f>
        <v>2868.5799999999999</v>
      </c>
      <c r="BL204" s="16" t="s">
        <v>235</v>
      </c>
      <c r="BM204" s="222" t="s">
        <v>340</v>
      </c>
    </row>
    <row r="205" s="1" customFormat="1">
      <c r="A205" s="37"/>
      <c r="B205" s="38"/>
      <c r="C205" s="39"/>
      <c r="D205" s="224" t="s">
        <v>157</v>
      </c>
      <c r="E205" s="39"/>
      <c r="F205" s="225" t="s">
        <v>341</v>
      </c>
      <c r="G205" s="39"/>
      <c r="H205" s="39"/>
      <c r="I205" s="226"/>
      <c r="J205" s="39"/>
      <c r="K205" s="39"/>
      <c r="L205" s="43"/>
      <c r="M205" s="227"/>
      <c r="N205" s="228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157</v>
      </c>
      <c r="AU205" s="16" t="s">
        <v>81</v>
      </c>
    </row>
    <row r="206" s="1" customFormat="1">
      <c r="A206" s="37"/>
      <c r="B206" s="38"/>
      <c r="C206" s="39"/>
      <c r="D206" s="229" t="s">
        <v>159</v>
      </c>
      <c r="E206" s="39"/>
      <c r="F206" s="230" t="s">
        <v>342</v>
      </c>
      <c r="G206" s="39"/>
      <c r="H206" s="39"/>
      <c r="I206" s="226"/>
      <c r="J206" s="39"/>
      <c r="K206" s="39"/>
      <c r="L206" s="43"/>
      <c r="M206" s="227"/>
      <c r="N206" s="228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159</v>
      </c>
      <c r="AU206" s="16" t="s">
        <v>81</v>
      </c>
    </row>
    <row r="207" s="1" customFormat="1" ht="16.5" customHeight="1">
      <c r="A207" s="37"/>
      <c r="B207" s="38"/>
      <c r="C207" s="211" t="s">
        <v>343</v>
      </c>
      <c r="D207" s="211" t="s">
        <v>151</v>
      </c>
      <c r="E207" s="212" t="s">
        <v>344</v>
      </c>
      <c r="F207" s="213" t="s">
        <v>345</v>
      </c>
      <c r="G207" s="214" t="s">
        <v>231</v>
      </c>
      <c r="H207" s="215">
        <v>0.12155000000000001</v>
      </c>
      <c r="I207" s="216">
        <v>23600</v>
      </c>
      <c r="J207" s="217">
        <f>ROUND(I207*H207,2)</f>
        <v>2868.5799999999999</v>
      </c>
      <c r="K207" s="213" t="s">
        <v>155</v>
      </c>
      <c r="L207" s="43"/>
      <c r="M207" s="218" t="s">
        <v>19</v>
      </c>
      <c r="N207" s="219" t="s">
        <v>45</v>
      </c>
      <c r="O207" s="83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2" t="s">
        <v>235</v>
      </c>
      <c r="AT207" s="222" t="s">
        <v>151</v>
      </c>
      <c r="AU207" s="222" t="s">
        <v>81</v>
      </c>
      <c r="AY207" s="16" t="s">
        <v>148</v>
      </c>
      <c r="BE207" s="223">
        <f>IF(N207="základní",J207,0)</f>
        <v>0</v>
      </c>
      <c r="BF207" s="223">
        <f>IF(N207="snížená",J207,0)</f>
        <v>2868.5799999999999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6" t="s">
        <v>81</v>
      </c>
      <c r="BK207" s="223">
        <f>ROUND(I207*H207,2)</f>
        <v>2868.5799999999999</v>
      </c>
      <c r="BL207" s="16" t="s">
        <v>235</v>
      </c>
      <c r="BM207" s="222" t="s">
        <v>346</v>
      </c>
    </row>
    <row r="208" s="1" customFormat="1">
      <c r="A208" s="37"/>
      <c r="B208" s="38"/>
      <c r="C208" s="39"/>
      <c r="D208" s="224" t="s">
        <v>157</v>
      </c>
      <c r="E208" s="39"/>
      <c r="F208" s="225" t="s">
        <v>347</v>
      </c>
      <c r="G208" s="39"/>
      <c r="H208" s="39"/>
      <c r="I208" s="226"/>
      <c r="J208" s="39"/>
      <c r="K208" s="39"/>
      <c r="L208" s="43"/>
      <c r="M208" s="227"/>
      <c r="N208" s="228"/>
      <c r="O208" s="83"/>
      <c r="P208" s="83"/>
      <c r="Q208" s="83"/>
      <c r="R208" s="83"/>
      <c r="S208" s="83"/>
      <c r="T208" s="84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157</v>
      </c>
      <c r="AU208" s="16" t="s">
        <v>81</v>
      </c>
    </row>
    <row r="209" s="1" customFormat="1">
      <c r="A209" s="37"/>
      <c r="B209" s="38"/>
      <c r="C209" s="39"/>
      <c r="D209" s="229" t="s">
        <v>159</v>
      </c>
      <c r="E209" s="39"/>
      <c r="F209" s="230" t="s">
        <v>348</v>
      </c>
      <c r="G209" s="39"/>
      <c r="H209" s="39"/>
      <c r="I209" s="226"/>
      <c r="J209" s="39"/>
      <c r="K209" s="39"/>
      <c r="L209" s="43"/>
      <c r="M209" s="227"/>
      <c r="N209" s="228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159</v>
      </c>
      <c r="AU209" s="16" t="s">
        <v>81</v>
      </c>
    </row>
    <row r="210" s="11" customFormat="1" ht="22.8" customHeight="1">
      <c r="A210" s="11"/>
      <c r="B210" s="195"/>
      <c r="C210" s="196"/>
      <c r="D210" s="197" t="s">
        <v>72</v>
      </c>
      <c r="E210" s="209" t="s">
        <v>349</v>
      </c>
      <c r="F210" s="209" t="s">
        <v>350</v>
      </c>
      <c r="G210" s="196"/>
      <c r="H210" s="196"/>
      <c r="I210" s="199"/>
      <c r="J210" s="210">
        <f>BK210</f>
        <v>58410</v>
      </c>
      <c r="K210" s="196"/>
      <c r="L210" s="201"/>
      <c r="M210" s="202"/>
      <c r="N210" s="203"/>
      <c r="O210" s="203"/>
      <c r="P210" s="204">
        <f>SUM(P211:P221)</f>
        <v>0</v>
      </c>
      <c r="Q210" s="203"/>
      <c r="R210" s="204">
        <f>SUM(R211:R221)</f>
        <v>0.0045000000000000005</v>
      </c>
      <c r="S210" s="203"/>
      <c r="T210" s="205">
        <f>SUM(T211:T221)</f>
        <v>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R210" s="206" t="s">
        <v>81</v>
      </c>
      <c r="AT210" s="207" t="s">
        <v>72</v>
      </c>
      <c r="AU210" s="207" t="s">
        <v>77</v>
      </c>
      <c r="AY210" s="206" t="s">
        <v>148</v>
      </c>
      <c r="BK210" s="208">
        <f>SUM(BK211:BK221)</f>
        <v>58410</v>
      </c>
    </row>
    <row r="211" s="1" customFormat="1" ht="16.5" customHeight="1">
      <c r="A211" s="37"/>
      <c r="B211" s="38"/>
      <c r="C211" s="211" t="s">
        <v>351</v>
      </c>
      <c r="D211" s="211" t="s">
        <v>151</v>
      </c>
      <c r="E211" s="212" t="s">
        <v>352</v>
      </c>
      <c r="F211" s="213" t="s">
        <v>353</v>
      </c>
      <c r="G211" s="214" t="s">
        <v>183</v>
      </c>
      <c r="H211" s="215">
        <v>30</v>
      </c>
      <c r="I211" s="216">
        <v>76.700000000000003</v>
      </c>
      <c r="J211" s="217">
        <f>ROUND(I211*H211,2)</f>
        <v>2301</v>
      </c>
      <c r="K211" s="213" t="s">
        <v>155</v>
      </c>
      <c r="L211" s="43"/>
      <c r="M211" s="218" t="s">
        <v>19</v>
      </c>
      <c r="N211" s="219" t="s">
        <v>45</v>
      </c>
      <c r="O211" s="83"/>
      <c r="P211" s="220">
        <f>O211*H211</f>
        <v>0</v>
      </c>
      <c r="Q211" s="220">
        <v>0</v>
      </c>
      <c r="R211" s="220">
        <f>Q211*H211</f>
        <v>0</v>
      </c>
      <c r="S211" s="220">
        <v>0</v>
      </c>
      <c r="T211" s="22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2" t="s">
        <v>235</v>
      </c>
      <c r="AT211" s="222" t="s">
        <v>151</v>
      </c>
      <c r="AU211" s="222" t="s">
        <v>81</v>
      </c>
      <c r="AY211" s="16" t="s">
        <v>148</v>
      </c>
      <c r="BE211" s="223">
        <f>IF(N211="základní",J211,0)</f>
        <v>0</v>
      </c>
      <c r="BF211" s="223">
        <f>IF(N211="snížená",J211,0)</f>
        <v>2301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6" t="s">
        <v>81</v>
      </c>
      <c r="BK211" s="223">
        <f>ROUND(I211*H211,2)</f>
        <v>2301</v>
      </c>
      <c r="BL211" s="16" t="s">
        <v>235</v>
      </c>
      <c r="BM211" s="222" t="s">
        <v>354</v>
      </c>
    </row>
    <row r="212" s="1" customFormat="1">
      <c r="A212" s="37"/>
      <c r="B212" s="38"/>
      <c r="C212" s="39"/>
      <c r="D212" s="224" t="s">
        <v>157</v>
      </c>
      <c r="E212" s="39"/>
      <c r="F212" s="225" t="s">
        <v>355</v>
      </c>
      <c r="G212" s="39"/>
      <c r="H212" s="39"/>
      <c r="I212" s="226"/>
      <c r="J212" s="39"/>
      <c r="K212" s="39"/>
      <c r="L212" s="43"/>
      <c r="M212" s="227"/>
      <c r="N212" s="228"/>
      <c r="O212" s="83"/>
      <c r="P212" s="83"/>
      <c r="Q212" s="83"/>
      <c r="R212" s="83"/>
      <c r="S212" s="83"/>
      <c r="T212" s="8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157</v>
      </c>
      <c r="AU212" s="16" t="s">
        <v>81</v>
      </c>
    </row>
    <row r="213" s="1" customFormat="1">
      <c r="A213" s="37"/>
      <c r="B213" s="38"/>
      <c r="C213" s="39"/>
      <c r="D213" s="229" t="s">
        <v>159</v>
      </c>
      <c r="E213" s="39"/>
      <c r="F213" s="230" t="s">
        <v>356</v>
      </c>
      <c r="G213" s="39"/>
      <c r="H213" s="39"/>
      <c r="I213" s="226"/>
      <c r="J213" s="39"/>
      <c r="K213" s="39"/>
      <c r="L213" s="43"/>
      <c r="M213" s="227"/>
      <c r="N213" s="228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159</v>
      </c>
      <c r="AU213" s="16" t="s">
        <v>81</v>
      </c>
    </row>
    <row r="214" s="1" customFormat="1" ht="16.5" customHeight="1">
      <c r="A214" s="37"/>
      <c r="B214" s="38"/>
      <c r="C214" s="242" t="s">
        <v>357</v>
      </c>
      <c r="D214" s="242" t="s">
        <v>188</v>
      </c>
      <c r="E214" s="243" t="s">
        <v>358</v>
      </c>
      <c r="F214" s="244" t="s">
        <v>359</v>
      </c>
      <c r="G214" s="245" t="s">
        <v>183</v>
      </c>
      <c r="H214" s="246">
        <v>30</v>
      </c>
      <c r="I214" s="247">
        <v>159.30000000000001</v>
      </c>
      <c r="J214" s="248">
        <f>ROUND(I214*H214,2)</f>
        <v>4779</v>
      </c>
      <c r="K214" s="244" t="s">
        <v>19</v>
      </c>
      <c r="L214" s="249"/>
      <c r="M214" s="250" t="s">
        <v>19</v>
      </c>
      <c r="N214" s="251" t="s">
        <v>45</v>
      </c>
      <c r="O214" s="83"/>
      <c r="P214" s="220">
        <f>O214*H214</f>
        <v>0</v>
      </c>
      <c r="Q214" s="220">
        <v>5.0000000000000002E-05</v>
      </c>
      <c r="R214" s="220">
        <f>Q214*H214</f>
        <v>0.0015</v>
      </c>
      <c r="S214" s="220">
        <v>0</v>
      </c>
      <c r="T214" s="22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2" t="s">
        <v>337</v>
      </c>
      <c r="AT214" s="222" t="s">
        <v>188</v>
      </c>
      <c r="AU214" s="222" t="s">
        <v>81</v>
      </c>
      <c r="AY214" s="16" t="s">
        <v>148</v>
      </c>
      <c r="BE214" s="223">
        <f>IF(N214="základní",J214,0)</f>
        <v>0</v>
      </c>
      <c r="BF214" s="223">
        <f>IF(N214="snížená",J214,0)</f>
        <v>4779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6" t="s">
        <v>81</v>
      </c>
      <c r="BK214" s="223">
        <f>ROUND(I214*H214,2)</f>
        <v>4779</v>
      </c>
      <c r="BL214" s="16" t="s">
        <v>235</v>
      </c>
      <c r="BM214" s="222" t="s">
        <v>360</v>
      </c>
    </row>
    <row r="215" s="1" customFormat="1">
      <c r="A215" s="37"/>
      <c r="B215" s="38"/>
      <c r="C215" s="39"/>
      <c r="D215" s="224" t="s">
        <v>157</v>
      </c>
      <c r="E215" s="39"/>
      <c r="F215" s="225" t="s">
        <v>361</v>
      </c>
      <c r="G215" s="39"/>
      <c r="H215" s="39"/>
      <c r="I215" s="226"/>
      <c r="J215" s="39"/>
      <c r="K215" s="39"/>
      <c r="L215" s="43"/>
      <c r="M215" s="227"/>
      <c r="N215" s="228"/>
      <c r="O215" s="83"/>
      <c r="P215" s="83"/>
      <c r="Q215" s="83"/>
      <c r="R215" s="83"/>
      <c r="S215" s="83"/>
      <c r="T215" s="84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157</v>
      </c>
      <c r="AU215" s="16" t="s">
        <v>81</v>
      </c>
    </row>
    <row r="216" s="1" customFormat="1" ht="16.5" customHeight="1">
      <c r="A216" s="37"/>
      <c r="B216" s="38"/>
      <c r="C216" s="211" t="s">
        <v>362</v>
      </c>
      <c r="D216" s="211" t="s">
        <v>151</v>
      </c>
      <c r="E216" s="212" t="s">
        <v>363</v>
      </c>
      <c r="F216" s="213" t="s">
        <v>364</v>
      </c>
      <c r="G216" s="214" t="s">
        <v>183</v>
      </c>
      <c r="H216" s="215">
        <v>60</v>
      </c>
      <c r="I216" s="216">
        <v>767</v>
      </c>
      <c r="J216" s="217">
        <f>ROUND(I216*H216,2)</f>
        <v>46020</v>
      </c>
      <c r="K216" s="213" t="s">
        <v>155</v>
      </c>
      <c r="L216" s="43"/>
      <c r="M216" s="218" t="s">
        <v>19</v>
      </c>
      <c r="N216" s="219" t="s">
        <v>45</v>
      </c>
      <c r="O216" s="83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2" t="s">
        <v>235</v>
      </c>
      <c r="AT216" s="222" t="s">
        <v>151</v>
      </c>
      <c r="AU216" s="222" t="s">
        <v>81</v>
      </c>
      <c r="AY216" s="16" t="s">
        <v>148</v>
      </c>
      <c r="BE216" s="223">
        <f>IF(N216="základní",J216,0)</f>
        <v>0</v>
      </c>
      <c r="BF216" s="223">
        <f>IF(N216="snížená",J216,0)</f>
        <v>46020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6" t="s">
        <v>81</v>
      </c>
      <c r="BK216" s="223">
        <f>ROUND(I216*H216,2)</f>
        <v>46020</v>
      </c>
      <c r="BL216" s="16" t="s">
        <v>235</v>
      </c>
      <c r="BM216" s="222" t="s">
        <v>365</v>
      </c>
    </row>
    <row r="217" s="1" customFormat="1">
      <c r="A217" s="37"/>
      <c r="B217" s="38"/>
      <c r="C217" s="39"/>
      <c r="D217" s="224" t="s">
        <v>157</v>
      </c>
      <c r="E217" s="39"/>
      <c r="F217" s="225" t="s">
        <v>366</v>
      </c>
      <c r="G217" s="39"/>
      <c r="H217" s="39"/>
      <c r="I217" s="226"/>
      <c r="J217" s="39"/>
      <c r="K217" s="39"/>
      <c r="L217" s="43"/>
      <c r="M217" s="227"/>
      <c r="N217" s="228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157</v>
      </c>
      <c r="AU217" s="16" t="s">
        <v>81</v>
      </c>
    </row>
    <row r="218" s="1" customFormat="1">
      <c r="A218" s="37"/>
      <c r="B218" s="38"/>
      <c r="C218" s="39"/>
      <c r="D218" s="229" t="s">
        <v>159</v>
      </c>
      <c r="E218" s="39"/>
      <c r="F218" s="230" t="s">
        <v>367</v>
      </c>
      <c r="G218" s="39"/>
      <c r="H218" s="39"/>
      <c r="I218" s="226"/>
      <c r="J218" s="39"/>
      <c r="K218" s="39"/>
      <c r="L218" s="43"/>
      <c r="M218" s="227"/>
      <c r="N218" s="228"/>
      <c r="O218" s="83"/>
      <c r="P218" s="83"/>
      <c r="Q218" s="83"/>
      <c r="R218" s="83"/>
      <c r="S218" s="83"/>
      <c r="T218" s="84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159</v>
      </c>
      <c r="AU218" s="16" t="s">
        <v>81</v>
      </c>
    </row>
    <row r="219" s="1" customFormat="1" ht="16.5" customHeight="1">
      <c r="A219" s="37"/>
      <c r="B219" s="38"/>
      <c r="C219" s="242" t="s">
        <v>368</v>
      </c>
      <c r="D219" s="242" t="s">
        <v>188</v>
      </c>
      <c r="E219" s="243" t="s">
        <v>369</v>
      </c>
      <c r="F219" s="244" t="s">
        <v>370</v>
      </c>
      <c r="G219" s="245" t="s">
        <v>183</v>
      </c>
      <c r="H219" s="246">
        <v>30</v>
      </c>
      <c r="I219" s="247">
        <v>177</v>
      </c>
      <c r="J219" s="248">
        <f>ROUND(I219*H219,2)</f>
        <v>5310</v>
      </c>
      <c r="K219" s="244" t="s">
        <v>155</v>
      </c>
      <c r="L219" s="249"/>
      <c r="M219" s="250" t="s">
        <v>19</v>
      </c>
      <c r="N219" s="251" t="s">
        <v>45</v>
      </c>
      <c r="O219" s="83"/>
      <c r="P219" s="220">
        <f>O219*H219</f>
        <v>0</v>
      </c>
      <c r="Q219" s="220">
        <v>0.00010000000000000001</v>
      </c>
      <c r="R219" s="220">
        <f>Q219*H219</f>
        <v>0.0030000000000000001</v>
      </c>
      <c r="S219" s="220">
        <v>0</v>
      </c>
      <c r="T219" s="22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2" t="s">
        <v>337</v>
      </c>
      <c r="AT219" s="222" t="s">
        <v>188</v>
      </c>
      <c r="AU219" s="222" t="s">
        <v>81</v>
      </c>
      <c r="AY219" s="16" t="s">
        <v>148</v>
      </c>
      <c r="BE219" s="223">
        <f>IF(N219="základní",J219,0)</f>
        <v>0</v>
      </c>
      <c r="BF219" s="223">
        <f>IF(N219="snížená",J219,0)</f>
        <v>5310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6" t="s">
        <v>81</v>
      </c>
      <c r="BK219" s="223">
        <f>ROUND(I219*H219,2)</f>
        <v>5310</v>
      </c>
      <c r="BL219" s="16" t="s">
        <v>235</v>
      </c>
      <c r="BM219" s="222" t="s">
        <v>371</v>
      </c>
    </row>
    <row r="220" s="1" customFormat="1">
      <c r="A220" s="37"/>
      <c r="B220" s="38"/>
      <c r="C220" s="39"/>
      <c r="D220" s="224" t="s">
        <v>157</v>
      </c>
      <c r="E220" s="39"/>
      <c r="F220" s="225" t="s">
        <v>370</v>
      </c>
      <c r="G220" s="39"/>
      <c r="H220" s="39"/>
      <c r="I220" s="226"/>
      <c r="J220" s="39"/>
      <c r="K220" s="39"/>
      <c r="L220" s="43"/>
      <c r="M220" s="227"/>
      <c r="N220" s="228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157</v>
      </c>
      <c r="AU220" s="16" t="s">
        <v>81</v>
      </c>
    </row>
    <row r="221" s="1" customFormat="1">
      <c r="A221" s="37"/>
      <c r="B221" s="38"/>
      <c r="C221" s="39"/>
      <c r="D221" s="229" t="s">
        <v>159</v>
      </c>
      <c r="E221" s="39"/>
      <c r="F221" s="230" t="s">
        <v>372</v>
      </c>
      <c r="G221" s="39"/>
      <c r="H221" s="39"/>
      <c r="I221" s="226"/>
      <c r="J221" s="39"/>
      <c r="K221" s="39"/>
      <c r="L221" s="43"/>
      <c r="M221" s="227"/>
      <c r="N221" s="228"/>
      <c r="O221" s="83"/>
      <c r="P221" s="83"/>
      <c r="Q221" s="83"/>
      <c r="R221" s="83"/>
      <c r="S221" s="83"/>
      <c r="T221" s="84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159</v>
      </c>
      <c r="AU221" s="16" t="s">
        <v>81</v>
      </c>
    </row>
    <row r="222" s="11" customFormat="1" ht="22.8" customHeight="1">
      <c r="A222" s="11"/>
      <c r="B222" s="195"/>
      <c r="C222" s="196"/>
      <c r="D222" s="197" t="s">
        <v>72</v>
      </c>
      <c r="E222" s="209" t="s">
        <v>373</v>
      </c>
      <c r="F222" s="209" t="s">
        <v>374</v>
      </c>
      <c r="G222" s="196"/>
      <c r="H222" s="196"/>
      <c r="I222" s="199"/>
      <c r="J222" s="210">
        <f>BK222</f>
        <v>26550</v>
      </c>
      <c r="K222" s="196"/>
      <c r="L222" s="201"/>
      <c r="M222" s="202"/>
      <c r="N222" s="203"/>
      <c r="O222" s="203"/>
      <c r="P222" s="204">
        <f>SUM(P223:P224)</f>
        <v>0</v>
      </c>
      <c r="Q222" s="203"/>
      <c r="R222" s="204">
        <f>SUM(R223:R224)</f>
        <v>0</v>
      </c>
      <c r="S222" s="203"/>
      <c r="T222" s="205">
        <f>SUM(T223:T224)</f>
        <v>0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R222" s="206" t="s">
        <v>81</v>
      </c>
      <c r="AT222" s="207" t="s">
        <v>72</v>
      </c>
      <c r="AU222" s="207" t="s">
        <v>77</v>
      </c>
      <c r="AY222" s="206" t="s">
        <v>148</v>
      </c>
      <c r="BK222" s="208">
        <f>SUM(BK223:BK224)</f>
        <v>26550</v>
      </c>
    </row>
    <row r="223" s="1" customFormat="1" ht="16.5" customHeight="1">
      <c r="A223" s="37"/>
      <c r="B223" s="38"/>
      <c r="C223" s="211" t="s">
        <v>375</v>
      </c>
      <c r="D223" s="211" t="s">
        <v>151</v>
      </c>
      <c r="E223" s="212" t="s">
        <v>376</v>
      </c>
      <c r="F223" s="213" t="s">
        <v>377</v>
      </c>
      <c r="G223" s="214" t="s">
        <v>183</v>
      </c>
      <c r="H223" s="215">
        <v>30</v>
      </c>
      <c r="I223" s="216">
        <v>885</v>
      </c>
      <c r="J223" s="217">
        <f>ROUND(I223*H223,2)</f>
        <v>26550</v>
      </c>
      <c r="K223" s="213" t="s">
        <v>19</v>
      </c>
      <c r="L223" s="43"/>
      <c r="M223" s="218" t="s">
        <v>19</v>
      </c>
      <c r="N223" s="219" t="s">
        <v>45</v>
      </c>
      <c r="O223" s="83"/>
      <c r="P223" s="220">
        <f>O223*H223</f>
        <v>0</v>
      </c>
      <c r="Q223" s="220">
        <v>0</v>
      </c>
      <c r="R223" s="220">
        <f>Q223*H223</f>
        <v>0</v>
      </c>
      <c r="S223" s="220">
        <v>0</v>
      </c>
      <c r="T223" s="22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2" t="s">
        <v>235</v>
      </c>
      <c r="AT223" s="222" t="s">
        <v>151</v>
      </c>
      <c r="AU223" s="222" t="s">
        <v>81</v>
      </c>
      <c r="AY223" s="16" t="s">
        <v>148</v>
      </c>
      <c r="BE223" s="223">
        <f>IF(N223="základní",J223,0)</f>
        <v>0</v>
      </c>
      <c r="BF223" s="223">
        <f>IF(N223="snížená",J223,0)</f>
        <v>26550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6" t="s">
        <v>81</v>
      </c>
      <c r="BK223" s="223">
        <f>ROUND(I223*H223,2)</f>
        <v>26550</v>
      </c>
      <c r="BL223" s="16" t="s">
        <v>235</v>
      </c>
      <c r="BM223" s="222" t="s">
        <v>378</v>
      </c>
    </row>
    <row r="224" s="1" customFormat="1">
      <c r="A224" s="37"/>
      <c r="B224" s="38"/>
      <c r="C224" s="39"/>
      <c r="D224" s="224" t="s">
        <v>157</v>
      </c>
      <c r="E224" s="39"/>
      <c r="F224" s="225" t="s">
        <v>379</v>
      </c>
      <c r="G224" s="39"/>
      <c r="H224" s="39"/>
      <c r="I224" s="226"/>
      <c r="J224" s="39"/>
      <c r="K224" s="39"/>
      <c r="L224" s="43"/>
      <c r="M224" s="227"/>
      <c r="N224" s="228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157</v>
      </c>
      <c r="AU224" s="16" t="s">
        <v>81</v>
      </c>
    </row>
    <row r="225" s="11" customFormat="1" ht="22.8" customHeight="1">
      <c r="A225" s="11"/>
      <c r="B225" s="195"/>
      <c r="C225" s="196"/>
      <c r="D225" s="197" t="s">
        <v>72</v>
      </c>
      <c r="E225" s="209" t="s">
        <v>380</v>
      </c>
      <c r="F225" s="209" t="s">
        <v>381</v>
      </c>
      <c r="G225" s="196"/>
      <c r="H225" s="196"/>
      <c r="I225" s="199"/>
      <c r="J225" s="210">
        <f>BK225</f>
        <v>35400</v>
      </c>
      <c r="K225" s="196"/>
      <c r="L225" s="201"/>
      <c r="M225" s="202"/>
      <c r="N225" s="203"/>
      <c r="O225" s="203"/>
      <c r="P225" s="204">
        <f>SUM(P226:P227)</f>
        <v>0</v>
      </c>
      <c r="Q225" s="203"/>
      <c r="R225" s="204">
        <f>SUM(R226:R227)</f>
        <v>0</v>
      </c>
      <c r="S225" s="203"/>
      <c r="T225" s="205">
        <f>SUM(T226:T227)</f>
        <v>0</v>
      </c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R225" s="206" t="s">
        <v>81</v>
      </c>
      <c r="AT225" s="207" t="s">
        <v>72</v>
      </c>
      <c r="AU225" s="207" t="s">
        <v>77</v>
      </c>
      <c r="AY225" s="206" t="s">
        <v>148</v>
      </c>
      <c r="BK225" s="208">
        <f>SUM(BK226:BK227)</f>
        <v>35400</v>
      </c>
    </row>
    <row r="226" s="1" customFormat="1" ht="16.5" customHeight="1">
      <c r="A226" s="37"/>
      <c r="B226" s="38"/>
      <c r="C226" s="211" t="s">
        <v>382</v>
      </c>
      <c r="D226" s="211" t="s">
        <v>151</v>
      </c>
      <c r="E226" s="212" t="s">
        <v>383</v>
      </c>
      <c r="F226" s="213" t="s">
        <v>384</v>
      </c>
      <c r="G226" s="214" t="s">
        <v>287</v>
      </c>
      <c r="H226" s="215">
        <v>1</v>
      </c>
      <c r="I226" s="216">
        <v>35400</v>
      </c>
      <c r="J226" s="217">
        <f>ROUND(I226*H226,2)</f>
        <v>35400</v>
      </c>
      <c r="K226" s="213" t="s">
        <v>19</v>
      </c>
      <c r="L226" s="43"/>
      <c r="M226" s="218" t="s">
        <v>19</v>
      </c>
      <c r="N226" s="219" t="s">
        <v>45</v>
      </c>
      <c r="O226" s="83"/>
      <c r="P226" s="220">
        <f>O226*H226</f>
        <v>0</v>
      </c>
      <c r="Q226" s="220">
        <v>0</v>
      </c>
      <c r="R226" s="220">
        <f>Q226*H226</f>
        <v>0</v>
      </c>
      <c r="S226" s="220">
        <v>0</v>
      </c>
      <c r="T226" s="22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2" t="s">
        <v>235</v>
      </c>
      <c r="AT226" s="222" t="s">
        <v>151</v>
      </c>
      <c r="AU226" s="222" t="s">
        <v>81</v>
      </c>
      <c r="AY226" s="16" t="s">
        <v>148</v>
      </c>
      <c r="BE226" s="223">
        <f>IF(N226="základní",J226,0)</f>
        <v>0</v>
      </c>
      <c r="BF226" s="223">
        <f>IF(N226="snížená",J226,0)</f>
        <v>35400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6" t="s">
        <v>81</v>
      </c>
      <c r="BK226" s="223">
        <f>ROUND(I226*H226,2)</f>
        <v>35400</v>
      </c>
      <c r="BL226" s="16" t="s">
        <v>235</v>
      </c>
      <c r="BM226" s="222" t="s">
        <v>385</v>
      </c>
    </row>
    <row r="227" s="1" customFormat="1">
      <c r="A227" s="37"/>
      <c r="B227" s="38"/>
      <c r="C227" s="39"/>
      <c r="D227" s="224" t="s">
        <v>157</v>
      </c>
      <c r="E227" s="39"/>
      <c r="F227" s="225" t="s">
        <v>386</v>
      </c>
      <c r="G227" s="39"/>
      <c r="H227" s="39"/>
      <c r="I227" s="226"/>
      <c r="J227" s="39"/>
      <c r="K227" s="39"/>
      <c r="L227" s="43"/>
      <c r="M227" s="227"/>
      <c r="N227" s="228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157</v>
      </c>
      <c r="AU227" s="16" t="s">
        <v>81</v>
      </c>
    </row>
    <row r="228" s="11" customFormat="1" ht="22.8" customHeight="1">
      <c r="A228" s="11"/>
      <c r="B228" s="195"/>
      <c r="C228" s="196"/>
      <c r="D228" s="197" t="s">
        <v>72</v>
      </c>
      <c r="E228" s="209" t="s">
        <v>387</v>
      </c>
      <c r="F228" s="209" t="s">
        <v>388</v>
      </c>
      <c r="G228" s="196"/>
      <c r="H228" s="196"/>
      <c r="I228" s="199"/>
      <c r="J228" s="210">
        <f>BK228</f>
        <v>14125.940000000001</v>
      </c>
      <c r="K228" s="196"/>
      <c r="L228" s="201"/>
      <c r="M228" s="202"/>
      <c r="N228" s="203"/>
      <c r="O228" s="203"/>
      <c r="P228" s="204">
        <f>SUM(P229:P241)</f>
        <v>0</v>
      </c>
      <c r="Q228" s="203"/>
      <c r="R228" s="204">
        <f>SUM(R229:R241)</f>
        <v>0.14474999999999999</v>
      </c>
      <c r="S228" s="203"/>
      <c r="T228" s="205">
        <f>SUM(T229:T241)</f>
        <v>0</v>
      </c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R228" s="206" t="s">
        <v>81</v>
      </c>
      <c r="AT228" s="207" t="s">
        <v>72</v>
      </c>
      <c r="AU228" s="207" t="s">
        <v>77</v>
      </c>
      <c r="AY228" s="206" t="s">
        <v>148</v>
      </c>
      <c r="BK228" s="208">
        <f>SUM(BK229:BK241)</f>
        <v>14125.940000000001</v>
      </c>
    </row>
    <row r="229" s="1" customFormat="1" ht="21.75" customHeight="1">
      <c r="A229" s="37"/>
      <c r="B229" s="38"/>
      <c r="C229" s="211" t="s">
        <v>389</v>
      </c>
      <c r="D229" s="211" t="s">
        <v>151</v>
      </c>
      <c r="E229" s="212" t="s">
        <v>390</v>
      </c>
      <c r="F229" s="213" t="s">
        <v>391</v>
      </c>
      <c r="G229" s="214" t="s">
        <v>154</v>
      </c>
      <c r="H229" s="215">
        <v>15</v>
      </c>
      <c r="I229" s="216">
        <v>554.60000000000002</v>
      </c>
      <c r="J229" s="217">
        <f>ROUND(I229*H229,2)</f>
        <v>8319</v>
      </c>
      <c r="K229" s="213" t="s">
        <v>155</v>
      </c>
      <c r="L229" s="43"/>
      <c r="M229" s="218" t="s">
        <v>19</v>
      </c>
      <c r="N229" s="219" t="s">
        <v>45</v>
      </c>
      <c r="O229" s="83"/>
      <c r="P229" s="220">
        <f>O229*H229</f>
        <v>0</v>
      </c>
      <c r="Q229" s="220">
        <v>0.00125</v>
      </c>
      <c r="R229" s="220">
        <f>Q229*H229</f>
        <v>0.018749999999999999</v>
      </c>
      <c r="S229" s="220">
        <v>0</v>
      </c>
      <c r="T229" s="22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2" t="s">
        <v>235</v>
      </c>
      <c r="AT229" s="222" t="s">
        <v>151</v>
      </c>
      <c r="AU229" s="222" t="s">
        <v>81</v>
      </c>
      <c r="AY229" s="16" t="s">
        <v>148</v>
      </c>
      <c r="BE229" s="223">
        <f>IF(N229="základní",J229,0)</f>
        <v>0</v>
      </c>
      <c r="BF229" s="223">
        <f>IF(N229="snížená",J229,0)</f>
        <v>8319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6" t="s">
        <v>81</v>
      </c>
      <c r="BK229" s="223">
        <f>ROUND(I229*H229,2)</f>
        <v>8319</v>
      </c>
      <c r="BL229" s="16" t="s">
        <v>235</v>
      </c>
      <c r="BM229" s="222" t="s">
        <v>392</v>
      </c>
    </row>
    <row r="230" s="1" customFormat="1">
      <c r="A230" s="37"/>
      <c r="B230" s="38"/>
      <c r="C230" s="39"/>
      <c r="D230" s="224" t="s">
        <v>157</v>
      </c>
      <c r="E230" s="39"/>
      <c r="F230" s="225" t="s">
        <v>393</v>
      </c>
      <c r="G230" s="39"/>
      <c r="H230" s="39"/>
      <c r="I230" s="226"/>
      <c r="J230" s="39"/>
      <c r="K230" s="39"/>
      <c r="L230" s="43"/>
      <c r="M230" s="227"/>
      <c r="N230" s="228"/>
      <c r="O230" s="83"/>
      <c r="P230" s="83"/>
      <c r="Q230" s="83"/>
      <c r="R230" s="83"/>
      <c r="S230" s="83"/>
      <c r="T230" s="84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157</v>
      </c>
      <c r="AU230" s="16" t="s">
        <v>81</v>
      </c>
    </row>
    <row r="231" s="1" customFormat="1">
      <c r="A231" s="37"/>
      <c r="B231" s="38"/>
      <c r="C231" s="39"/>
      <c r="D231" s="229" t="s">
        <v>159</v>
      </c>
      <c r="E231" s="39"/>
      <c r="F231" s="230" t="s">
        <v>394</v>
      </c>
      <c r="G231" s="39"/>
      <c r="H231" s="39"/>
      <c r="I231" s="226"/>
      <c r="J231" s="39"/>
      <c r="K231" s="39"/>
      <c r="L231" s="43"/>
      <c r="M231" s="227"/>
      <c r="N231" s="228"/>
      <c r="O231" s="83"/>
      <c r="P231" s="83"/>
      <c r="Q231" s="83"/>
      <c r="R231" s="83"/>
      <c r="S231" s="83"/>
      <c r="T231" s="84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159</v>
      </c>
      <c r="AU231" s="16" t="s">
        <v>81</v>
      </c>
    </row>
    <row r="232" s="1" customFormat="1" ht="16.5" customHeight="1">
      <c r="A232" s="37"/>
      <c r="B232" s="38"/>
      <c r="C232" s="242" t="s">
        <v>395</v>
      </c>
      <c r="D232" s="242" t="s">
        <v>188</v>
      </c>
      <c r="E232" s="243" t="s">
        <v>396</v>
      </c>
      <c r="F232" s="244" t="s">
        <v>397</v>
      </c>
      <c r="G232" s="245" t="s">
        <v>154</v>
      </c>
      <c r="H232" s="246">
        <v>15.75</v>
      </c>
      <c r="I232" s="247">
        <v>354</v>
      </c>
      <c r="J232" s="248">
        <f>ROUND(I232*H232,2)</f>
        <v>5575.5</v>
      </c>
      <c r="K232" s="244" t="s">
        <v>155</v>
      </c>
      <c r="L232" s="249"/>
      <c r="M232" s="250" t="s">
        <v>19</v>
      </c>
      <c r="N232" s="251" t="s">
        <v>45</v>
      </c>
      <c r="O232" s="83"/>
      <c r="P232" s="220">
        <f>O232*H232</f>
        <v>0</v>
      </c>
      <c r="Q232" s="220">
        <v>0.0080000000000000002</v>
      </c>
      <c r="R232" s="220">
        <f>Q232*H232</f>
        <v>0.126</v>
      </c>
      <c r="S232" s="220">
        <v>0</v>
      </c>
      <c r="T232" s="22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2" t="s">
        <v>337</v>
      </c>
      <c r="AT232" s="222" t="s">
        <v>188</v>
      </c>
      <c r="AU232" s="222" t="s">
        <v>81</v>
      </c>
      <c r="AY232" s="16" t="s">
        <v>148</v>
      </c>
      <c r="BE232" s="223">
        <f>IF(N232="základní",J232,0)</f>
        <v>0</v>
      </c>
      <c r="BF232" s="223">
        <f>IF(N232="snížená",J232,0)</f>
        <v>5575.5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6" t="s">
        <v>81</v>
      </c>
      <c r="BK232" s="223">
        <f>ROUND(I232*H232,2)</f>
        <v>5575.5</v>
      </c>
      <c r="BL232" s="16" t="s">
        <v>235</v>
      </c>
      <c r="BM232" s="222" t="s">
        <v>398</v>
      </c>
    </row>
    <row r="233" s="1" customFormat="1">
      <c r="A233" s="37"/>
      <c r="B233" s="38"/>
      <c r="C233" s="39"/>
      <c r="D233" s="224" t="s">
        <v>157</v>
      </c>
      <c r="E233" s="39"/>
      <c r="F233" s="225" t="s">
        <v>397</v>
      </c>
      <c r="G233" s="39"/>
      <c r="H233" s="39"/>
      <c r="I233" s="226"/>
      <c r="J233" s="39"/>
      <c r="K233" s="39"/>
      <c r="L233" s="43"/>
      <c r="M233" s="227"/>
      <c r="N233" s="228"/>
      <c r="O233" s="83"/>
      <c r="P233" s="83"/>
      <c r="Q233" s="83"/>
      <c r="R233" s="83"/>
      <c r="S233" s="83"/>
      <c r="T233" s="84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157</v>
      </c>
      <c r="AU233" s="16" t="s">
        <v>81</v>
      </c>
    </row>
    <row r="234" s="1" customFormat="1">
      <c r="A234" s="37"/>
      <c r="B234" s="38"/>
      <c r="C234" s="39"/>
      <c r="D234" s="229" t="s">
        <v>159</v>
      </c>
      <c r="E234" s="39"/>
      <c r="F234" s="230" t="s">
        <v>399</v>
      </c>
      <c r="G234" s="39"/>
      <c r="H234" s="39"/>
      <c r="I234" s="226"/>
      <c r="J234" s="39"/>
      <c r="K234" s="39"/>
      <c r="L234" s="43"/>
      <c r="M234" s="227"/>
      <c r="N234" s="228"/>
      <c r="O234" s="83"/>
      <c r="P234" s="83"/>
      <c r="Q234" s="83"/>
      <c r="R234" s="83"/>
      <c r="S234" s="83"/>
      <c r="T234" s="84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159</v>
      </c>
      <c r="AU234" s="16" t="s">
        <v>81</v>
      </c>
    </row>
    <row r="235" s="12" customFormat="1">
      <c r="A235" s="12"/>
      <c r="B235" s="231"/>
      <c r="C235" s="232"/>
      <c r="D235" s="224" t="s">
        <v>161</v>
      </c>
      <c r="E235" s="232"/>
      <c r="F235" s="234" t="s">
        <v>400</v>
      </c>
      <c r="G235" s="232"/>
      <c r="H235" s="235">
        <v>15.75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241" t="s">
        <v>161</v>
      </c>
      <c r="AU235" s="241" t="s">
        <v>81</v>
      </c>
      <c r="AV235" s="12" t="s">
        <v>81</v>
      </c>
      <c r="AW235" s="12" t="s">
        <v>4</v>
      </c>
      <c r="AX235" s="12" t="s">
        <v>77</v>
      </c>
      <c r="AY235" s="241" t="s">
        <v>148</v>
      </c>
    </row>
    <row r="236" s="1" customFormat="1" ht="16.5" customHeight="1">
      <c r="A236" s="37"/>
      <c r="B236" s="38"/>
      <c r="C236" s="211" t="s">
        <v>401</v>
      </c>
      <c r="D236" s="211" t="s">
        <v>151</v>
      </c>
      <c r="E236" s="212" t="s">
        <v>402</v>
      </c>
      <c r="F236" s="213" t="s">
        <v>403</v>
      </c>
      <c r="G236" s="214" t="s">
        <v>231</v>
      </c>
      <c r="H236" s="215">
        <v>0.14474999999999999</v>
      </c>
      <c r="I236" s="216">
        <v>1028.96</v>
      </c>
      <c r="J236" s="217">
        <f>ROUND(I236*H236,2)</f>
        <v>148.94</v>
      </c>
      <c r="K236" s="213" t="s">
        <v>155</v>
      </c>
      <c r="L236" s="43"/>
      <c r="M236" s="218" t="s">
        <v>19</v>
      </c>
      <c r="N236" s="219" t="s">
        <v>45</v>
      </c>
      <c r="O236" s="83"/>
      <c r="P236" s="220">
        <f>O236*H236</f>
        <v>0</v>
      </c>
      <c r="Q236" s="220">
        <v>0</v>
      </c>
      <c r="R236" s="220">
        <f>Q236*H236</f>
        <v>0</v>
      </c>
      <c r="S236" s="220">
        <v>0</v>
      </c>
      <c r="T236" s="22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2" t="s">
        <v>235</v>
      </c>
      <c r="AT236" s="222" t="s">
        <v>151</v>
      </c>
      <c r="AU236" s="222" t="s">
        <v>81</v>
      </c>
      <c r="AY236" s="16" t="s">
        <v>148</v>
      </c>
      <c r="BE236" s="223">
        <f>IF(N236="základní",J236,0)</f>
        <v>0</v>
      </c>
      <c r="BF236" s="223">
        <f>IF(N236="snížená",J236,0)</f>
        <v>148.94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6" t="s">
        <v>81</v>
      </c>
      <c r="BK236" s="223">
        <f>ROUND(I236*H236,2)</f>
        <v>148.94</v>
      </c>
      <c r="BL236" s="16" t="s">
        <v>235</v>
      </c>
      <c r="BM236" s="222" t="s">
        <v>404</v>
      </c>
    </row>
    <row r="237" s="1" customFormat="1">
      <c r="A237" s="37"/>
      <c r="B237" s="38"/>
      <c r="C237" s="39"/>
      <c r="D237" s="224" t="s">
        <v>157</v>
      </c>
      <c r="E237" s="39"/>
      <c r="F237" s="225" t="s">
        <v>405</v>
      </c>
      <c r="G237" s="39"/>
      <c r="H237" s="39"/>
      <c r="I237" s="226"/>
      <c r="J237" s="39"/>
      <c r="K237" s="39"/>
      <c r="L237" s="43"/>
      <c r="M237" s="227"/>
      <c r="N237" s="228"/>
      <c r="O237" s="83"/>
      <c r="P237" s="83"/>
      <c r="Q237" s="83"/>
      <c r="R237" s="83"/>
      <c r="S237" s="83"/>
      <c r="T237" s="84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157</v>
      </c>
      <c r="AU237" s="16" t="s">
        <v>81</v>
      </c>
    </row>
    <row r="238" s="1" customFormat="1">
      <c r="A238" s="37"/>
      <c r="B238" s="38"/>
      <c r="C238" s="39"/>
      <c r="D238" s="229" t="s">
        <v>159</v>
      </c>
      <c r="E238" s="39"/>
      <c r="F238" s="230" t="s">
        <v>406</v>
      </c>
      <c r="G238" s="39"/>
      <c r="H238" s="39"/>
      <c r="I238" s="226"/>
      <c r="J238" s="39"/>
      <c r="K238" s="39"/>
      <c r="L238" s="43"/>
      <c r="M238" s="227"/>
      <c r="N238" s="228"/>
      <c r="O238" s="83"/>
      <c r="P238" s="83"/>
      <c r="Q238" s="83"/>
      <c r="R238" s="83"/>
      <c r="S238" s="83"/>
      <c r="T238" s="84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159</v>
      </c>
      <c r="AU238" s="16" t="s">
        <v>81</v>
      </c>
    </row>
    <row r="239" s="1" customFormat="1" ht="16.5" customHeight="1">
      <c r="A239" s="37"/>
      <c r="B239" s="38"/>
      <c r="C239" s="211" t="s">
        <v>407</v>
      </c>
      <c r="D239" s="211" t="s">
        <v>151</v>
      </c>
      <c r="E239" s="212" t="s">
        <v>408</v>
      </c>
      <c r="F239" s="213" t="s">
        <v>409</v>
      </c>
      <c r="G239" s="214" t="s">
        <v>231</v>
      </c>
      <c r="H239" s="215">
        <v>0.14474999999999999</v>
      </c>
      <c r="I239" s="216">
        <v>569.94000000000005</v>
      </c>
      <c r="J239" s="217">
        <f>ROUND(I239*H239,2)</f>
        <v>82.5</v>
      </c>
      <c r="K239" s="213" t="s">
        <v>155</v>
      </c>
      <c r="L239" s="43"/>
      <c r="M239" s="218" t="s">
        <v>19</v>
      </c>
      <c r="N239" s="219" t="s">
        <v>45</v>
      </c>
      <c r="O239" s="83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2" t="s">
        <v>235</v>
      </c>
      <c r="AT239" s="222" t="s">
        <v>151</v>
      </c>
      <c r="AU239" s="222" t="s">
        <v>81</v>
      </c>
      <c r="AY239" s="16" t="s">
        <v>148</v>
      </c>
      <c r="BE239" s="223">
        <f>IF(N239="základní",J239,0)</f>
        <v>0</v>
      </c>
      <c r="BF239" s="223">
        <f>IF(N239="snížená",J239,0)</f>
        <v>82.5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6" t="s">
        <v>81</v>
      </c>
      <c r="BK239" s="223">
        <f>ROUND(I239*H239,2)</f>
        <v>82.5</v>
      </c>
      <c r="BL239" s="16" t="s">
        <v>235</v>
      </c>
      <c r="BM239" s="222" t="s">
        <v>410</v>
      </c>
    </row>
    <row r="240" s="1" customFormat="1">
      <c r="A240" s="37"/>
      <c r="B240" s="38"/>
      <c r="C240" s="39"/>
      <c r="D240" s="224" t="s">
        <v>157</v>
      </c>
      <c r="E240" s="39"/>
      <c r="F240" s="225" t="s">
        <v>411</v>
      </c>
      <c r="G240" s="39"/>
      <c r="H240" s="39"/>
      <c r="I240" s="226"/>
      <c r="J240" s="39"/>
      <c r="K240" s="39"/>
      <c r="L240" s="43"/>
      <c r="M240" s="227"/>
      <c r="N240" s="228"/>
      <c r="O240" s="83"/>
      <c r="P240" s="83"/>
      <c r="Q240" s="83"/>
      <c r="R240" s="83"/>
      <c r="S240" s="83"/>
      <c r="T240" s="84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157</v>
      </c>
      <c r="AU240" s="16" t="s">
        <v>81</v>
      </c>
    </row>
    <row r="241" s="1" customFormat="1">
      <c r="A241" s="37"/>
      <c r="B241" s="38"/>
      <c r="C241" s="39"/>
      <c r="D241" s="229" t="s">
        <v>159</v>
      </c>
      <c r="E241" s="39"/>
      <c r="F241" s="230" t="s">
        <v>412</v>
      </c>
      <c r="G241" s="39"/>
      <c r="H241" s="39"/>
      <c r="I241" s="226"/>
      <c r="J241" s="39"/>
      <c r="K241" s="39"/>
      <c r="L241" s="43"/>
      <c r="M241" s="227"/>
      <c r="N241" s="228"/>
      <c r="O241" s="83"/>
      <c r="P241" s="83"/>
      <c r="Q241" s="83"/>
      <c r="R241" s="83"/>
      <c r="S241" s="83"/>
      <c r="T241" s="84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159</v>
      </c>
      <c r="AU241" s="16" t="s">
        <v>81</v>
      </c>
    </row>
    <row r="242" s="11" customFormat="1" ht="22.8" customHeight="1">
      <c r="A242" s="11"/>
      <c r="B242" s="195"/>
      <c r="C242" s="196"/>
      <c r="D242" s="197" t="s">
        <v>72</v>
      </c>
      <c r="E242" s="209" t="s">
        <v>413</v>
      </c>
      <c r="F242" s="209" t="s">
        <v>414</v>
      </c>
      <c r="G242" s="196"/>
      <c r="H242" s="196"/>
      <c r="I242" s="199"/>
      <c r="J242" s="210">
        <f>BK242</f>
        <v>48623.080000000002</v>
      </c>
      <c r="K242" s="196"/>
      <c r="L242" s="201"/>
      <c r="M242" s="202"/>
      <c r="N242" s="203"/>
      <c r="O242" s="203"/>
      <c r="P242" s="204">
        <f>SUM(P243:P254)</f>
        <v>0</v>
      </c>
      <c r="Q242" s="203"/>
      <c r="R242" s="204">
        <f>SUM(R243:R254)</f>
        <v>0.0195</v>
      </c>
      <c r="S242" s="203"/>
      <c r="T242" s="205">
        <f>SUM(T243:T254)</f>
        <v>0</v>
      </c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R242" s="206" t="s">
        <v>81</v>
      </c>
      <c r="AT242" s="207" t="s">
        <v>72</v>
      </c>
      <c r="AU242" s="207" t="s">
        <v>77</v>
      </c>
      <c r="AY242" s="206" t="s">
        <v>148</v>
      </c>
      <c r="BK242" s="208">
        <f>SUM(BK243:BK254)</f>
        <v>48623.080000000002</v>
      </c>
    </row>
    <row r="243" s="1" customFormat="1" ht="16.5" customHeight="1">
      <c r="A243" s="37"/>
      <c r="B243" s="38"/>
      <c r="C243" s="211" t="s">
        <v>415</v>
      </c>
      <c r="D243" s="211" t="s">
        <v>151</v>
      </c>
      <c r="E243" s="212" t="s">
        <v>416</v>
      </c>
      <c r="F243" s="213" t="s">
        <v>417</v>
      </c>
      <c r="G243" s="214" t="s">
        <v>183</v>
      </c>
      <c r="H243" s="215">
        <v>15</v>
      </c>
      <c r="I243" s="216">
        <v>739.86000000000001</v>
      </c>
      <c r="J243" s="217">
        <f>ROUND(I243*H243,2)</f>
        <v>11097.9</v>
      </c>
      <c r="K243" s="213" t="s">
        <v>19</v>
      </c>
      <c r="L243" s="43"/>
      <c r="M243" s="218" t="s">
        <v>19</v>
      </c>
      <c r="N243" s="219" t="s">
        <v>45</v>
      </c>
      <c r="O243" s="83"/>
      <c r="P243" s="220">
        <f>O243*H243</f>
        <v>0</v>
      </c>
      <c r="Q243" s="220">
        <v>0</v>
      </c>
      <c r="R243" s="220">
        <f>Q243*H243</f>
        <v>0</v>
      </c>
      <c r="S243" s="220">
        <v>0</v>
      </c>
      <c r="T243" s="22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2" t="s">
        <v>235</v>
      </c>
      <c r="AT243" s="222" t="s">
        <v>151</v>
      </c>
      <c r="AU243" s="222" t="s">
        <v>81</v>
      </c>
      <c r="AY243" s="16" t="s">
        <v>148</v>
      </c>
      <c r="BE243" s="223">
        <f>IF(N243="základní",J243,0)</f>
        <v>0</v>
      </c>
      <c r="BF243" s="223">
        <f>IF(N243="snížená",J243,0)</f>
        <v>11097.9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16" t="s">
        <v>81</v>
      </c>
      <c r="BK243" s="223">
        <f>ROUND(I243*H243,2)</f>
        <v>11097.9</v>
      </c>
      <c r="BL243" s="16" t="s">
        <v>235</v>
      </c>
      <c r="BM243" s="222" t="s">
        <v>418</v>
      </c>
    </row>
    <row r="244" s="1" customFormat="1">
      <c r="A244" s="37"/>
      <c r="B244" s="38"/>
      <c r="C244" s="39"/>
      <c r="D244" s="224" t="s">
        <v>157</v>
      </c>
      <c r="E244" s="39"/>
      <c r="F244" s="225" t="s">
        <v>419</v>
      </c>
      <c r="G244" s="39"/>
      <c r="H244" s="39"/>
      <c r="I244" s="226"/>
      <c r="J244" s="39"/>
      <c r="K244" s="39"/>
      <c r="L244" s="43"/>
      <c r="M244" s="227"/>
      <c r="N244" s="228"/>
      <c r="O244" s="83"/>
      <c r="P244" s="83"/>
      <c r="Q244" s="83"/>
      <c r="R244" s="83"/>
      <c r="S244" s="83"/>
      <c r="T244" s="8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157</v>
      </c>
      <c r="AU244" s="16" t="s">
        <v>81</v>
      </c>
    </row>
    <row r="245" s="1" customFormat="1" ht="16.5" customHeight="1">
      <c r="A245" s="37"/>
      <c r="B245" s="38"/>
      <c r="C245" s="211" t="s">
        <v>420</v>
      </c>
      <c r="D245" s="211" t="s">
        <v>151</v>
      </c>
      <c r="E245" s="212" t="s">
        <v>421</v>
      </c>
      <c r="F245" s="213" t="s">
        <v>422</v>
      </c>
      <c r="G245" s="214" t="s">
        <v>183</v>
      </c>
      <c r="H245" s="215">
        <v>40</v>
      </c>
      <c r="I245" s="216">
        <v>739.86000000000001</v>
      </c>
      <c r="J245" s="217">
        <f>ROUND(I245*H245,2)</f>
        <v>29594.400000000001</v>
      </c>
      <c r="K245" s="213" t="s">
        <v>19</v>
      </c>
      <c r="L245" s="43"/>
      <c r="M245" s="218" t="s">
        <v>19</v>
      </c>
      <c r="N245" s="219" t="s">
        <v>45</v>
      </c>
      <c r="O245" s="83"/>
      <c r="P245" s="220">
        <f>O245*H245</f>
        <v>0</v>
      </c>
      <c r="Q245" s="220">
        <v>0</v>
      </c>
      <c r="R245" s="220">
        <f>Q245*H245</f>
        <v>0</v>
      </c>
      <c r="S245" s="220">
        <v>0</v>
      </c>
      <c r="T245" s="22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2" t="s">
        <v>235</v>
      </c>
      <c r="AT245" s="222" t="s">
        <v>151</v>
      </c>
      <c r="AU245" s="222" t="s">
        <v>81</v>
      </c>
      <c r="AY245" s="16" t="s">
        <v>148</v>
      </c>
      <c r="BE245" s="223">
        <f>IF(N245="základní",J245,0)</f>
        <v>0</v>
      </c>
      <c r="BF245" s="223">
        <f>IF(N245="snížená",J245,0)</f>
        <v>29594.400000000001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6" t="s">
        <v>81</v>
      </c>
      <c r="BK245" s="223">
        <f>ROUND(I245*H245,2)</f>
        <v>29594.400000000001</v>
      </c>
      <c r="BL245" s="16" t="s">
        <v>235</v>
      </c>
      <c r="BM245" s="222" t="s">
        <v>423</v>
      </c>
    </row>
    <row r="246" s="1" customFormat="1">
      <c r="A246" s="37"/>
      <c r="B246" s="38"/>
      <c r="C246" s="39"/>
      <c r="D246" s="224" t="s">
        <v>157</v>
      </c>
      <c r="E246" s="39"/>
      <c r="F246" s="225" t="s">
        <v>419</v>
      </c>
      <c r="G246" s="39"/>
      <c r="H246" s="39"/>
      <c r="I246" s="226"/>
      <c r="J246" s="39"/>
      <c r="K246" s="39"/>
      <c r="L246" s="43"/>
      <c r="M246" s="227"/>
      <c r="N246" s="228"/>
      <c r="O246" s="83"/>
      <c r="P246" s="83"/>
      <c r="Q246" s="83"/>
      <c r="R246" s="83"/>
      <c r="S246" s="83"/>
      <c r="T246" s="84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157</v>
      </c>
      <c r="AU246" s="16" t="s">
        <v>81</v>
      </c>
    </row>
    <row r="247" s="1" customFormat="1" ht="16.5" customHeight="1">
      <c r="A247" s="37"/>
      <c r="B247" s="38"/>
      <c r="C247" s="211" t="s">
        <v>424</v>
      </c>
      <c r="D247" s="211" t="s">
        <v>151</v>
      </c>
      <c r="E247" s="212" t="s">
        <v>425</v>
      </c>
      <c r="F247" s="213" t="s">
        <v>426</v>
      </c>
      <c r="G247" s="214" t="s">
        <v>183</v>
      </c>
      <c r="H247" s="215">
        <v>1</v>
      </c>
      <c r="I247" s="216">
        <v>803.58000000000004</v>
      </c>
      <c r="J247" s="217">
        <f>ROUND(I247*H247,2)</f>
        <v>803.58000000000004</v>
      </c>
      <c r="K247" s="213" t="s">
        <v>155</v>
      </c>
      <c r="L247" s="43"/>
      <c r="M247" s="218" t="s">
        <v>19</v>
      </c>
      <c r="N247" s="219" t="s">
        <v>45</v>
      </c>
      <c r="O247" s="83"/>
      <c r="P247" s="220">
        <f>O247*H247</f>
        <v>0</v>
      </c>
      <c r="Q247" s="220">
        <v>0</v>
      </c>
      <c r="R247" s="220">
        <f>Q247*H247</f>
        <v>0</v>
      </c>
      <c r="S247" s="220">
        <v>0</v>
      </c>
      <c r="T247" s="22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2" t="s">
        <v>235</v>
      </c>
      <c r="AT247" s="222" t="s">
        <v>151</v>
      </c>
      <c r="AU247" s="222" t="s">
        <v>81</v>
      </c>
      <c r="AY247" s="16" t="s">
        <v>148</v>
      </c>
      <c r="BE247" s="223">
        <f>IF(N247="základní",J247,0)</f>
        <v>0</v>
      </c>
      <c r="BF247" s="223">
        <f>IF(N247="snížená",J247,0)</f>
        <v>803.58000000000004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6" t="s">
        <v>81</v>
      </c>
      <c r="BK247" s="223">
        <f>ROUND(I247*H247,2)</f>
        <v>803.58000000000004</v>
      </c>
      <c r="BL247" s="16" t="s">
        <v>235</v>
      </c>
      <c r="BM247" s="222" t="s">
        <v>427</v>
      </c>
    </row>
    <row r="248" s="1" customFormat="1">
      <c r="A248" s="37"/>
      <c r="B248" s="38"/>
      <c r="C248" s="39"/>
      <c r="D248" s="224" t="s">
        <v>157</v>
      </c>
      <c r="E248" s="39"/>
      <c r="F248" s="225" t="s">
        <v>428</v>
      </c>
      <c r="G248" s="39"/>
      <c r="H248" s="39"/>
      <c r="I248" s="226"/>
      <c r="J248" s="39"/>
      <c r="K248" s="39"/>
      <c r="L248" s="43"/>
      <c r="M248" s="227"/>
      <c r="N248" s="228"/>
      <c r="O248" s="83"/>
      <c r="P248" s="83"/>
      <c r="Q248" s="83"/>
      <c r="R248" s="83"/>
      <c r="S248" s="83"/>
      <c r="T248" s="84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157</v>
      </c>
      <c r="AU248" s="16" t="s">
        <v>81</v>
      </c>
    </row>
    <row r="249" s="1" customFormat="1">
      <c r="A249" s="37"/>
      <c r="B249" s="38"/>
      <c r="C249" s="39"/>
      <c r="D249" s="229" t="s">
        <v>159</v>
      </c>
      <c r="E249" s="39"/>
      <c r="F249" s="230" t="s">
        <v>429</v>
      </c>
      <c r="G249" s="39"/>
      <c r="H249" s="39"/>
      <c r="I249" s="226"/>
      <c r="J249" s="39"/>
      <c r="K249" s="39"/>
      <c r="L249" s="43"/>
      <c r="M249" s="227"/>
      <c r="N249" s="228"/>
      <c r="O249" s="83"/>
      <c r="P249" s="83"/>
      <c r="Q249" s="83"/>
      <c r="R249" s="83"/>
      <c r="S249" s="83"/>
      <c r="T249" s="84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159</v>
      </c>
      <c r="AU249" s="16" t="s">
        <v>81</v>
      </c>
    </row>
    <row r="250" s="1" customFormat="1" ht="16.5" customHeight="1">
      <c r="A250" s="37"/>
      <c r="B250" s="38"/>
      <c r="C250" s="242" t="s">
        <v>430</v>
      </c>
      <c r="D250" s="242" t="s">
        <v>188</v>
      </c>
      <c r="E250" s="243" t="s">
        <v>431</v>
      </c>
      <c r="F250" s="244" t="s">
        <v>432</v>
      </c>
      <c r="G250" s="245" t="s">
        <v>183</v>
      </c>
      <c r="H250" s="246">
        <v>1</v>
      </c>
      <c r="I250" s="247">
        <v>1534</v>
      </c>
      <c r="J250" s="248">
        <f>ROUND(I250*H250,2)</f>
        <v>1534</v>
      </c>
      <c r="K250" s="244" t="s">
        <v>19</v>
      </c>
      <c r="L250" s="249"/>
      <c r="M250" s="250" t="s">
        <v>19</v>
      </c>
      <c r="N250" s="251" t="s">
        <v>45</v>
      </c>
      <c r="O250" s="83"/>
      <c r="P250" s="220">
        <f>O250*H250</f>
        <v>0</v>
      </c>
      <c r="Q250" s="220">
        <v>0.0195</v>
      </c>
      <c r="R250" s="220">
        <f>Q250*H250</f>
        <v>0.0195</v>
      </c>
      <c r="S250" s="220">
        <v>0</v>
      </c>
      <c r="T250" s="22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2" t="s">
        <v>337</v>
      </c>
      <c r="AT250" s="222" t="s">
        <v>188</v>
      </c>
      <c r="AU250" s="222" t="s">
        <v>81</v>
      </c>
      <c r="AY250" s="16" t="s">
        <v>148</v>
      </c>
      <c r="BE250" s="223">
        <f>IF(N250="základní",J250,0)</f>
        <v>0</v>
      </c>
      <c r="BF250" s="223">
        <f>IF(N250="snížená",J250,0)</f>
        <v>1534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6" t="s">
        <v>81</v>
      </c>
      <c r="BK250" s="223">
        <f>ROUND(I250*H250,2)</f>
        <v>1534</v>
      </c>
      <c r="BL250" s="16" t="s">
        <v>235</v>
      </c>
      <c r="BM250" s="222" t="s">
        <v>433</v>
      </c>
    </row>
    <row r="251" s="1" customFormat="1">
      <c r="A251" s="37"/>
      <c r="B251" s="38"/>
      <c r="C251" s="39"/>
      <c r="D251" s="224" t="s">
        <v>157</v>
      </c>
      <c r="E251" s="39"/>
      <c r="F251" s="225" t="s">
        <v>434</v>
      </c>
      <c r="G251" s="39"/>
      <c r="H251" s="39"/>
      <c r="I251" s="226"/>
      <c r="J251" s="39"/>
      <c r="K251" s="39"/>
      <c r="L251" s="43"/>
      <c r="M251" s="227"/>
      <c r="N251" s="228"/>
      <c r="O251" s="83"/>
      <c r="P251" s="83"/>
      <c r="Q251" s="83"/>
      <c r="R251" s="83"/>
      <c r="S251" s="83"/>
      <c r="T251" s="84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157</v>
      </c>
      <c r="AU251" s="16" t="s">
        <v>81</v>
      </c>
    </row>
    <row r="252" s="1" customFormat="1" ht="16.5" customHeight="1">
      <c r="A252" s="37"/>
      <c r="B252" s="38"/>
      <c r="C252" s="211" t="s">
        <v>435</v>
      </c>
      <c r="D252" s="211" t="s">
        <v>151</v>
      </c>
      <c r="E252" s="212" t="s">
        <v>436</v>
      </c>
      <c r="F252" s="213" t="s">
        <v>437</v>
      </c>
      <c r="G252" s="214" t="s">
        <v>183</v>
      </c>
      <c r="H252" s="215">
        <v>30</v>
      </c>
      <c r="I252" s="216">
        <v>186.44</v>
      </c>
      <c r="J252" s="217">
        <f>ROUND(I252*H252,2)</f>
        <v>5593.1999999999998</v>
      </c>
      <c r="K252" s="213" t="s">
        <v>155</v>
      </c>
      <c r="L252" s="43"/>
      <c r="M252" s="218" t="s">
        <v>19</v>
      </c>
      <c r="N252" s="219" t="s">
        <v>45</v>
      </c>
      <c r="O252" s="83"/>
      <c r="P252" s="220">
        <f>O252*H252</f>
        <v>0</v>
      </c>
      <c r="Q252" s="220">
        <v>0</v>
      </c>
      <c r="R252" s="220">
        <f>Q252*H252</f>
        <v>0</v>
      </c>
      <c r="S252" s="220">
        <v>0</v>
      </c>
      <c r="T252" s="22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2" t="s">
        <v>91</v>
      </c>
      <c r="AT252" s="222" t="s">
        <v>151</v>
      </c>
      <c r="AU252" s="222" t="s">
        <v>81</v>
      </c>
      <c r="AY252" s="16" t="s">
        <v>148</v>
      </c>
      <c r="BE252" s="223">
        <f>IF(N252="základní",J252,0)</f>
        <v>0</v>
      </c>
      <c r="BF252" s="223">
        <f>IF(N252="snížená",J252,0)</f>
        <v>5593.1999999999998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16" t="s">
        <v>81</v>
      </c>
      <c r="BK252" s="223">
        <f>ROUND(I252*H252,2)</f>
        <v>5593.1999999999998</v>
      </c>
      <c r="BL252" s="16" t="s">
        <v>91</v>
      </c>
      <c r="BM252" s="222" t="s">
        <v>438</v>
      </c>
    </row>
    <row r="253" s="1" customFormat="1">
      <c r="A253" s="37"/>
      <c r="B253" s="38"/>
      <c r="C253" s="39"/>
      <c r="D253" s="224" t="s">
        <v>157</v>
      </c>
      <c r="E253" s="39"/>
      <c r="F253" s="225" t="s">
        <v>439</v>
      </c>
      <c r="G253" s="39"/>
      <c r="H253" s="39"/>
      <c r="I253" s="226"/>
      <c r="J253" s="39"/>
      <c r="K253" s="39"/>
      <c r="L253" s="43"/>
      <c r="M253" s="227"/>
      <c r="N253" s="228"/>
      <c r="O253" s="83"/>
      <c r="P253" s="83"/>
      <c r="Q253" s="83"/>
      <c r="R253" s="83"/>
      <c r="S253" s="83"/>
      <c r="T253" s="84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157</v>
      </c>
      <c r="AU253" s="16" t="s">
        <v>81</v>
      </c>
    </row>
    <row r="254" s="1" customFormat="1">
      <c r="A254" s="37"/>
      <c r="B254" s="38"/>
      <c r="C254" s="39"/>
      <c r="D254" s="229" t="s">
        <v>159</v>
      </c>
      <c r="E254" s="39"/>
      <c r="F254" s="230" t="s">
        <v>440</v>
      </c>
      <c r="G254" s="39"/>
      <c r="H254" s="39"/>
      <c r="I254" s="226"/>
      <c r="J254" s="39"/>
      <c r="K254" s="39"/>
      <c r="L254" s="43"/>
      <c r="M254" s="227"/>
      <c r="N254" s="228"/>
      <c r="O254" s="83"/>
      <c r="P254" s="83"/>
      <c r="Q254" s="83"/>
      <c r="R254" s="83"/>
      <c r="S254" s="83"/>
      <c r="T254" s="84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159</v>
      </c>
      <c r="AU254" s="16" t="s">
        <v>81</v>
      </c>
    </row>
    <row r="255" s="11" customFormat="1" ht="22.8" customHeight="1">
      <c r="A255" s="11"/>
      <c r="B255" s="195"/>
      <c r="C255" s="196"/>
      <c r="D255" s="197" t="s">
        <v>72</v>
      </c>
      <c r="E255" s="209" t="s">
        <v>441</v>
      </c>
      <c r="F255" s="209" t="s">
        <v>442</v>
      </c>
      <c r="G255" s="196"/>
      <c r="H255" s="196"/>
      <c r="I255" s="199"/>
      <c r="J255" s="210">
        <f>BK255</f>
        <v>92251.610000000001</v>
      </c>
      <c r="K255" s="196"/>
      <c r="L255" s="201"/>
      <c r="M255" s="202"/>
      <c r="N255" s="203"/>
      <c r="O255" s="203"/>
      <c r="P255" s="204">
        <f>SUM(P256:P277)</f>
        <v>0</v>
      </c>
      <c r="Q255" s="203"/>
      <c r="R255" s="204">
        <f>SUM(R256:R277)</f>
        <v>1.2767232</v>
      </c>
      <c r="S255" s="203"/>
      <c r="T255" s="205">
        <f>SUM(T256:T277)</f>
        <v>0</v>
      </c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R255" s="206" t="s">
        <v>81</v>
      </c>
      <c r="AT255" s="207" t="s">
        <v>72</v>
      </c>
      <c r="AU255" s="207" t="s">
        <v>77</v>
      </c>
      <c r="AY255" s="206" t="s">
        <v>148</v>
      </c>
      <c r="BK255" s="208">
        <f>SUM(BK256:BK277)</f>
        <v>92251.610000000001</v>
      </c>
    </row>
    <row r="256" s="1" customFormat="1" ht="16.5" customHeight="1">
      <c r="A256" s="37"/>
      <c r="B256" s="38"/>
      <c r="C256" s="211" t="s">
        <v>443</v>
      </c>
      <c r="D256" s="211" t="s">
        <v>151</v>
      </c>
      <c r="E256" s="212" t="s">
        <v>444</v>
      </c>
      <c r="F256" s="213" t="s">
        <v>445</v>
      </c>
      <c r="G256" s="214" t="s">
        <v>154</v>
      </c>
      <c r="H256" s="215">
        <v>61.439999999999998</v>
      </c>
      <c r="I256" s="216">
        <v>59</v>
      </c>
      <c r="J256" s="217">
        <f>ROUND(I256*H256,2)</f>
        <v>3624.96</v>
      </c>
      <c r="K256" s="213" t="s">
        <v>155</v>
      </c>
      <c r="L256" s="43"/>
      <c r="M256" s="218" t="s">
        <v>19</v>
      </c>
      <c r="N256" s="219" t="s">
        <v>45</v>
      </c>
      <c r="O256" s="83"/>
      <c r="P256" s="220">
        <f>O256*H256</f>
        <v>0</v>
      </c>
      <c r="Q256" s="220">
        <v>0.00029999999999999997</v>
      </c>
      <c r="R256" s="220">
        <f>Q256*H256</f>
        <v>0.018431999999999997</v>
      </c>
      <c r="S256" s="220">
        <v>0</v>
      </c>
      <c r="T256" s="22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2" t="s">
        <v>235</v>
      </c>
      <c r="AT256" s="222" t="s">
        <v>151</v>
      </c>
      <c r="AU256" s="222" t="s">
        <v>81</v>
      </c>
      <c r="AY256" s="16" t="s">
        <v>148</v>
      </c>
      <c r="BE256" s="223">
        <f>IF(N256="základní",J256,0)</f>
        <v>0</v>
      </c>
      <c r="BF256" s="223">
        <f>IF(N256="snížená",J256,0)</f>
        <v>3624.96</v>
      </c>
      <c r="BG256" s="223">
        <f>IF(N256="zákl. přenesená",J256,0)</f>
        <v>0</v>
      </c>
      <c r="BH256" s="223">
        <f>IF(N256="sníž. přenesená",J256,0)</f>
        <v>0</v>
      </c>
      <c r="BI256" s="223">
        <f>IF(N256="nulová",J256,0)</f>
        <v>0</v>
      </c>
      <c r="BJ256" s="16" t="s">
        <v>81</v>
      </c>
      <c r="BK256" s="223">
        <f>ROUND(I256*H256,2)</f>
        <v>3624.96</v>
      </c>
      <c r="BL256" s="16" t="s">
        <v>235</v>
      </c>
      <c r="BM256" s="222" t="s">
        <v>446</v>
      </c>
    </row>
    <row r="257" s="1" customFormat="1">
      <c r="A257" s="37"/>
      <c r="B257" s="38"/>
      <c r="C257" s="39"/>
      <c r="D257" s="224" t="s">
        <v>157</v>
      </c>
      <c r="E257" s="39"/>
      <c r="F257" s="225" t="s">
        <v>447</v>
      </c>
      <c r="G257" s="39"/>
      <c r="H257" s="39"/>
      <c r="I257" s="226"/>
      <c r="J257" s="39"/>
      <c r="K257" s="39"/>
      <c r="L257" s="43"/>
      <c r="M257" s="227"/>
      <c r="N257" s="228"/>
      <c r="O257" s="83"/>
      <c r="P257" s="83"/>
      <c r="Q257" s="83"/>
      <c r="R257" s="83"/>
      <c r="S257" s="83"/>
      <c r="T257" s="84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157</v>
      </c>
      <c r="AU257" s="16" t="s">
        <v>81</v>
      </c>
    </row>
    <row r="258" s="1" customFormat="1">
      <c r="A258" s="37"/>
      <c r="B258" s="38"/>
      <c r="C258" s="39"/>
      <c r="D258" s="229" t="s">
        <v>159</v>
      </c>
      <c r="E258" s="39"/>
      <c r="F258" s="230" t="s">
        <v>448</v>
      </c>
      <c r="G258" s="39"/>
      <c r="H258" s="39"/>
      <c r="I258" s="226"/>
      <c r="J258" s="39"/>
      <c r="K258" s="39"/>
      <c r="L258" s="43"/>
      <c r="M258" s="227"/>
      <c r="N258" s="228"/>
      <c r="O258" s="83"/>
      <c r="P258" s="83"/>
      <c r="Q258" s="83"/>
      <c r="R258" s="83"/>
      <c r="S258" s="83"/>
      <c r="T258" s="84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159</v>
      </c>
      <c r="AU258" s="16" t="s">
        <v>81</v>
      </c>
    </row>
    <row r="259" s="12" customFormat="1">
      <c r="A259" s="12"/>
      <c r="B259" s="231"/>
      <c r="C259" s="232"/>
      <c r="D259" s="224" t="s">
        <v>161</v>
      </c>
      <c r="E259" s="233" t="s">
        <v>19</v>
      </c>
      <c r="F259" s="234" t="s">
        <v>226</v>
      </c>
      <c r="G259" s="232"/>
      <c r="H259" s="235">
        <v>61.439999999999998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241" t="s">
        <v>161</v>
      </c>
      <c r="AU259" s="241" t="s">
        <v>81</v>
      </c>
      <c r="AV259" s="12" t="s">
        <v>81</v>
      </c>
      <c r="AW259" s="12" t="s">
        <v>35</v>
      </c>
      <c r="AX259" s="12" t="s">
        <v>77</v>
      </c>
      <c r="AY259" s="241" t="s">
        <v>148</v>
      </c>
    </row>
    <row r="260" s="1" customFormat="1" ht="16.5" customHeight="1">
      <c r="A260" s="37"/>
      <c r="B260" s="38"/>
      <c r="C260" s="211" t="s">
        <v>449</v>
      </c>
      <c r="D260" s="211" t="s">
        <v>151</v>
      </c>
      <c r="E260" s="212" t="s">
        <v>450</v>
      </c>
      <c r="F260" s="213" t="s">
        <v>451</v>
      </c>
      <c r="G260" s="214" t="s">
        <v>154</v>
      </c>
      <c r="H260" s="215">
        <v>61.439999999999998</v>
      </c>
      <c r="I260" s="216">
        <v>407.10000000000002</v>
      </c>
      <c r="J260" s="217">
        <f>ROUND(I260*H260,2)</f>
        <v>25012.220000000001</v>
      </c>
      <c r="K260" s="213" t="s">
        <v>155</v>
      </c>
      <c r="L260" s="43"/>
      <c r="M260" s="218" t="s">
        <v>19</v>
      </c>
      <c r="N260" s="219" t="s">
        <v>45</v>
      </c>
      <c r="O260" s="83"/>
      <c r="P260" s="220">
        <f>O260*H260</f>
        <v>0</v>
      </c>
      <c r="Q260" s="220">
        <v>0.0015</v>
      </c>
      <c r="R260" s="220">
        <f>Q260*H260</f>
        <v>0.092159999999999992</v>
      </c>
      <c r="S260" s="220">
        <v>0</v>
      </c>
      <c r="T260" s="22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2" t="s">
        <v>235</v>
      </c>
      <c r="AT260" s="222" t="s">
        <v>151</v>
      </c>
      <c r="AU260" s="222" t="s">
        <v>81</v>
      </c>
      <c r="AY260" s="16" t="s">
        <v>148</v>
      </c>
      <c r="BE260" s="223">
        <f>IF(N260="základní",J260,0)</f>
        <v>0</v>
      </c>
      <c r="BF260" s="223">
        <f>IF(N260="snížená",J260,0)</f>
        <v>25012.220000000001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6" t="s">
        <v>81</v>
      </c>
      <c r="BK260" s="223">
        <f>ROUND(I260*H260,2)</f>
        <v>25012.220000000001</v>
      </c>
      <c r="BL260" s="16" t="s">
        <v>235</v>
      </c>
      <c r="BM260" s="222" t="s">
        <v>452</v>
      </c>
    </row>
    <row r="261" s="1" customFormat="1">
      <c r="A261" s="37"/>
      <c r="B261" s="38"/>
      <c r="C261" s="39"/>
      <c r="D261" s="224" t="s">
        <v>157</v>
      </c>
      <c r="E261" s="39"/>
      <c r="F261" s="225" t="s">
        <v>453</v>
      </c>
      <c r="G261" s="39"/>
      <c r="H261" s="39"/>
      <c r="I261" s="226"/>
      <c r="J261" s="39"/>
      <c r="K261" s="39"/>
      <c r="L261" s="43"/>
      <c r="M261" s="227"/>
      <c r="N261" s="228"/>
      <c r="O261" s="83"/>
      <c r="P261" s="83"/>
      <c r="Q261" s="83"/>
      <c r="R261" s="83"/>
      <c r="S261" s="83"/>
      <c r="T261" s="84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157</v>
      </c>
      <c r="AU261" s="16" t="s">
        <v>81</v>
      </c>
    </row>
    <row r="262" s="1" customFormat="1">
      <c r="A262" s="37"/>
      <c r="B262" s="38"/>
      <c r="C262" s="39"/>
      <c r="D262" s="229" t="s">
        <v>159</v>
      </c>
      <c r="E262" s="39"/>
      <c r="F262" s="230" t="s">
        <v>454</v>
      </c>
      <c r="G262" s="39"/>
      <c r="H262" s="39"/>
      <c r="I262" s="226"/>
      <c r="J262" s="39"/>
      <c r="K262" s="39"/>
      <c r="L262" s="43"/>
      <c r="M262" s="227"/>
      <c r="N262" s="228"/>
      <c r="O262" s="83"/>
      <c r="P262" s="83"/>
      <c r="Q262" s="83"/>
      <c r="R262" s="83"/>
      <c r="S262" s="83"/>
      <c r="T262" s="84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159</v>
      </c>
      <c r="AU262" s="16" t="s">
        <v>81</v>
      </c>
    </row>
    <row r="263" s="12" customFormat="1">
      <c r="A263" s="12"/>
      <c r="B263" s="231"/>
      <c r="C263" s="232"/>
      <c r="D263" s="224" t="s">
        <v>161</v>
      </c>
      <c r="E263" s="233" t="s">
        <v>19</v>
      </c>
      <c r="F263" s="234" t="s">
        <v>226</v>
      </c>
      <c r="G263" s="232"/>
      <c r="H263" s="235">
        <v>61.439999999999998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41" t="s">
        <v>161</v>
      </c>
      <c r="AU263" s="241" t="s">
        <v>81</v>
      </c>
      <c r="AV263" s="12" t="s">
        <v>81</v>
      </c>
      <c r="AW263" s="12" t="s">
        <v>35</v>
      </c>
      <c r="AX263" s="12" t="s">
        <v>77</v>
      </c>
      <c r="AY263" s="241" t="s">
        <v>148</v>
      </c>
    </row>
    <row r="264" s="1" customFormat="1" ht="21.75" customHeight="1">
      <c r="A264" s="37"/>
      <c r="B264" s="38"/>
      <c r="C264" s="211" t="s">
        <v>455</v>
      </c>
      <c r="D264" s="211" t="s">
        <v>151</v>
      </c>
      <c r="E264" s="212" t="s">
        <v>456</v>
      </c>
      <c r="F264" s="213" t="s">
        <v>457</v>
      </c>
      <c r="G264" s="214" t="s">
        <v>154</v>
      </c>
      <c r="H264" s="215">
        <v>61.439999999999998</v>
      </c>
      <c r="I264" s="216">
        <v>649</v>
      </c>
      <c r="J264" s="217">
        <f>ROUND(I264*H264,2)</f>
        <v>39874.559999999998</v>
      </c>
      <c r="K264" s="213" t="s">
        <v>155</v>
      </c>
      <c r="L264" s="43"/>
      <c r="M264" s="218" t="s">
        <v>19</v>
      </c>
      <c r="N264" s="219" t="s">
        <v>45</v>
      </c>
      <c r="O264" s="83"/>
      <c r="P264" s="220">
        <f>O264*H264</f>
        <v>0</v>
      </c>
      <c r="Q264" s="220">
        <v>0.0060000000000000001</v>
      </c>
      <c r="R264" s="220">
        <f>Q264*H264</f>
        <v>0.36863999999999997</v>
      </c>
      <c r="S264" s="220">
        <v>0</v>
      </c>
      <c r="T264" s="22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2" t="s">
        <v>235</v>
      </c>
      <c r="AT264" s="222" t="s">
        <v>151</v>
      </c>
      <c r="AU264" s="222" t="s">
        <v>81</v>
      </c>
      <c r="AY264" s="16" t="s">
        <v>148</v>
      </c>
      <c r="BE264" s="223">
        <f>IF(N264="základní",J264,0)</f>
        <v>0</v>
      </c>
      <c r="BF264" s="223">
        <f>IF(N264="snížená",J264,0)</f>
        <v>39874.559999999998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6" t="s">
        <v>81</v>
      </c>
      <c r="BK264" s="223">
        <f>ROUND(I264*H264,2)</f>
        <v>39874.559999999998</v>
      </c>
      <c r="BL264" s="16" t="s">
        <v>235</v>
      </c>
      <c r="BM264" s="222" t="s">
        <v>458</v>
      </c>
    </row>
    <row r="265" s="1" customFormat="1">
      <c r="A265" s="37"/>
      <c r="B265" s="38"/>
      <c r="C265" s="39"/>
      <c r="D265" s="224" t="s">
        <v>157</v>
      </c>
      <c r="E265" s="39"/>
      <c r="F265" s="225" t="s">
        <v>459</v>
      </c>
      <c r="G265" s="39"/>
      <c r="H265" s="39"/>
      <c r="I265" s="226"/>
      <c r="J265" s="39"/>
      <c r="K265" s="39"/>
      <c r="L265" s="43"/>
      <c r="M265" s="227"/>
      <c r="N265" s="228"/>
      <c r="O265" s="83"/>
      <c r="P265" s="83"/>
      <c r="Q265" s="83"/>
      <c r="R265" s="83"/>
      <c r="S265" s="83"/>
      <c r="T265" s="84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157</v>
      </c>
      <c r="AU265" s="16" t="s">
        <v>81</v>
      </c>
    </row>
    <row r="266" s="1" customFormat="1">
      <c r="A266" s="37"/>
      <c r="B266" s="38"/>
      <c r="C266" s="39"/>
      <c r="D266" s="229" t="s">
        <v>159</v>
      </c>
      <c r="E266" s="39"/>
      <c r="F266" s="230" t="s">
        <v>460</v>
      </c>
      <c r="G266" s="39"/>
      <c r="H266" s="39"/>
      <c r="I266" s="226"/>
      <c r="J266" s="39"/>
      <c r="K266" s="39"/>
      <c r="L266" s="43"/>
      <c r="M266" s="227"/>
      <c r="N266" s="228"/>
      <c r="O266" s="83"/>
      <c r="P266" s="83"/>
      <c r="Q266" s="83"/>
      <c r="R266" s="83"/>
      <c r="S266" s="83"/>
      <c r="T266" s="84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159</v>
      </c>
      <c r="AU266" s="16" t="s">
        <v>81</v>
      </c>
    </row>
    <row r="267" s="12" customFormat="1">
      <c r="A267" s="12"/>
      <c r="B267" s="231"/>
      <c r="C267" s="232"/>
      <c r="D267" s="224" t="s">
        <v>161</v>
      </c>
      <c r="E267" s="233" t="s">
        <v>19</v>
      </c>
      <c r="F267" s="234" t="s">
        <v>226</v>
      </c>
      <c r="G267" s="232"/>
      <c r="H267" s="235">
        <v>61.439999999999998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241" t="s">
        <v>161</v>
      </c>
      <c r="AU267" s="241" t="s">
        <v>81</v>
      </c>
      <c r="AV267" s="12" t="s">
        <v>81</v>
      </c>
      <c r="AW267" s="12" t="s">
        <v>35</v>
      </c>
      <c r="AX267" s="12" t="s">
        <v>77</v>
      </c>
      <c r="AY267" s="241" t="s">
        <v>148</v>
      </c>
    </row>
    <row r="268" s="1" customFormat="1" ht="16.5" customHeight="1">
      <c r="A268" s="37"/>
      <c r="B268" s="38"/>
      <c r="C268" s="242" t="s">
        <v>461</v>
      </c>
      <c r="D268" s="242" t="s">
        <v>188</v>
      </c>
      <c r="E268" s="243" t="s">
        <v>462</v>
      </c>
      <c r="F268" s="244" t="s">
        <v>463</v>
      </c>
      <c r="G268" s="245" t="s">
        <v>154</v>
      </c>
      <c r="H268" s="246">
        <v>67.584000000000003</v>
      </c>
      <c r="I268" s="247">
        <v>330.39999999999998</v>
      </c>
      <c r="J268" s="248">
        <f>ROUND(I268*H268,2)</f>
        <v>22329.75</v>
      </c>
      <c r="K268" s="244" t="s">
        <v>155</v>
      </c>
      <c r="L268" s="249"/>
      <c r="M268" s="250" t="s">
        <v>19</v>
      </c>
      <c r="N268" s="251" t="s">
        <v>45</v>
      </c>
      <c r="O268" s="83"/>
      <c r="P268" s="220">
        <f>O268*H268</f>
        <v>0</v>
      </c>
      <c r="Q268" s="220">
        <v>0.0118</v>
      </c>
      <c r="R268" s="220">
        <f>Q268*H268</f>
        <v>0.79749120000000007</v>
      </c>
      <c r="S268" s="220">
        <v>0</v>
      </c>
      <c r="T268" s="22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2" t="s">
        <v>337</v>
      </c>
      <c r="AT268" s="222" t="s">
        <v>188</v>
      </c>
      <c r="AU268" s="222" t="s">
        <v>81</v>
      </c>
      <c r="AY268" s="16" t="s">
        <v>148</v>
      </c>
      <c r="BE268" s="223">
        <f>IF(N268="základní",J268,0)</f>
        <v>0</v>
      </c>
      <c r="BF268" s="223">
        <f>IF(N268="snížená",J268,0)</f>
        <v>22329.75</v>
      </c>
      <c r="BG268" s="223">
        <f>IF(N268="zákl. přenesená",J268,0)</f>
        <v>0</v>
      </c>
      <c r="BH268" s="223">
        <f>IF(N268="sníž. přenesená",J268,0)</f>
        <v>0</v>
      </c>
      <c r="BI268" s="223">
        <f>IF(N268="nulová",J268,0)</f>
        <v>0</v>
      </c>
      <c r="BJ268" s="16" t="s">
        <v>81</v>
      </c>
      <c r="BK268" s="223">
        <f>ROUND(I268*H268,2)</f>
        <v>22329.75</v>
      </c>
      <c r="BL268" s="16" t="s">
        <v>235</v>
      </c>
      <c r="BM268" s="222" t="s">
        <v>464</v>
      </c>
    </row>
    <row r="269" s="1" customFormat="1">
      <c r="A269" s="37"/>
      <c r="B269" s="38"/>
      <c r="C269" s="39"/>
      <c r="D269" s="224" t="s">
        <v>157</v>
      </c>
      <c r="E269" s="39"/>
      <c r="F269" s="225" t="s">
        <v>463</v>
      </c>
      <c r="G269" s="39"/>
      <c r="H269" s="39"/>
      <c r="I269" s="226"/>
      <c r="J269" s="39"/>
      <c r="K269" s="39"/>
      <c r="L269" s="43"/>
      <c r="M269" s="227"/>
      <c r="N269" s="228"/>
      <c r="O269" s="83"/>
      <c r="P269" s="83"/>
      <c r="Q269" s="83"/>
      <c r="R269" s="83"/>
      <c r="S269" s="83"/>
      <c r="T269" s="84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157</v>
      </c>
      <c r="AU269" s="16" t="s">
        <v>81</v>
      </c>
    </row>
    <row r="270" s="1" customFormat="1">
      <c r="A270" s="37"/>
      <c r="B270" s="38"/>
      <c r="C270" s="39"/>
      <c r="D270" s="229" t="s">
        <v>159</v>
      </c>
      <c r="E270" s="39"/>
      <c r="F270" s="230" t="s">
        <v>465</v>
      </c>
      <c r="G270" s="39"/>
      <c r="H270" s="39"/>
      <c r="I270" s="226"/>
      <c r="J270" s="39"/>
      <c r="K270" s="39"/>
      <c r="L270" s="43"/>
      <c r="M270" s="227"/>
      <c r="N270" s="228"/>
      <c r="O270" s="83"/>
      <c r="P270" s="83"/>
      <c r="Q270" s="83"/>
      <c r="R270" s="83"/>
      <c r="S270" s="83"/>
      <c r="T270" s="84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159</v>
      </c>
      <c r="AU270" s="16" t="s">
        <v>81</v>
      </c>
    </row>
    <row r="271" s="12" customFormat="1">
      <c r="A271" s="12"/>
      <c r="B271" s="231"/>
      <c r="C271" s="232"/>
      <c r="D271" s="224" t="s">
        <v>161</v>
      </c>
      <c r="E271" s="232"/>
      <c r="F271" s="234" t="s">
        <v>466</v>
      </c>
      <c r="G271" s="232"/>
      <c r="H271" s="235">
        <v>67.584000000000003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241" t="s">
        <v>161</v>
      </c>
      <c r="AU271" s="241" t="s">
        <v>81</v>
      </c>
      <c r="AV271" s="12" t="s">
        <v>81</v>
      </c>
      <c r="AW271" s="12" t="s">
        <v>4</v>
      </c>
      <c r="AX271" s="12" t="s">
        <v>77</v>
      </c>
      <c r="AY271" s="241" t="s">
        <v>148</v>
      </c>
    </row>
    <row r="272" s="1" customFormat="1" ht="16.5" customHeight="1">
      <c r="A272" s="37"/>
      <c r="B272" s="38"/>
      <c r="C272" s="211" t="s">
        <v>467</v>
      </c>
      <c r="D272" s="211" t="s">
        <v>151</v>
      </c>
      <c r="E272" s="212" t="s">
        <v>468</v>
      </c>
      <c r="F272" s="213" t="s">
        <v>469</v>
      </c>
      <c r="G272" s="214" t="s">
        <v>231</v>
      </c>
      <c r="H272" s="215">
        <v>1.2767200000000001</v>
      </c>
      <c r="I272" s="216">
        <v>613.60000000000002</v>
      </c>
      <c r="J272" s="217">
        <f>ROUND(I272*H272,2)</f>
        <v>783.39999999999998</v>
      </c>
      <c r="K272" s="213" t="s">
        <v>155</v>
      </c>
      <c r="L272" s="43"/>
      <c r="M272" s="218" t="s">
        <v>19</v>
      </c>
      <c r="N272" s="219" t="s">
        <v>45</v>
      </c>
      <c r="O272" s="83"/>
      <c r="P272" s="220">
        <f>O272*H272</f>
        <v>0</v>
      </c>
      <c r="Q272" s="220">
        <v>0</v>
      </c>
      <c r="R272" s="220">
        <f>Q272*H272</f>
        <v>0</v>
      </c>
      <c r="S272" s="220">
        <v>0</v>
      </c>
      <c r="T272" s="22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2" t="s">
        <v>235</v>
      </c>
      <c r="AT272" s="222" t="s">
        <v>151</v>
      </c>
      <c r="AU272" s="222" t="s">
        <v>81</v>
      </c>
      <c r="AY272" s="16" t="s">
        <v>148</v>
      </c>
      <c r="BE272" s="223">
        <f>IF(N272="základní",J272,0)</f>
        <v>0</v>
      </c>
      <c r="BF272" s="223">
        <f>IF(N272="snížená",J272,0)</f>
        <v>783.39999999999998</v>
      </c>
      <c r="BG272" s="223">
        <f>IF(N272="zákl. přenesená",J272,0)</f>
        <v>0</v>
      </c>
      <c r="BH272" s="223">
        <f>IF(N272="sníž. přenesená",J272,0)</f>
        <v>0</v>
      </c>
      <c r="BI272" s="223">
        <f>IF(N272="nulová",J272,0)</f>
        <v>0</v>
      </c>
      <c r="BJ272" s="16" t="s">
        <v>81</v>
      </c>
      <c r="BK272" s="223">
        <f>ROUND(I272*H272,2)</f>
        <v>783.39999999999998</v>
      </c>
      <c r="BL272" s="16" t="s">
        <v>235</v>
      </c>
      <c r="BM272" s="222" t="s">
        <v>470</v>
      </c>
    </row>
    <row r="273" s="1" customFormat="1">
      <c r="A273" s="37"/>
      <c r="B273" s="38"/>
      <c r="C273" s="39"/>
      <c r="D273" s="224" t="s">
        <v>157</v>
      </c>
      <c r="E273" s="39"/>
      <c r="F273" s="225" t="s">
        <v>471</v>
      </c>
      <c r="G273" s="39"/>
      <c r="H273" s="39"/>
      <c r="I273" s="226"/>
      <c r="J273" s="39"/>
      <c r="K273" s="39"/>
      <c r="L273" s="43"/>
      <c r="M273" s="227"/>
      <c r="N273" s="228"/>
      <c r="O273" s="83"/>
      <c r="P273" s="83"/>
      <c r="Q273" s="83"/>
      <c r="R273" s="83"/>
      <c r="S273" s="83"/>
      <c r="T273" s="84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157</v>
      </c>
      <c r="AU273" s="16" t="s">
        <v>81</v>
      </c>
    </row>
    <row r="274" s="1" customFormat="1">
      <c r="A274" s="37"/>
      <c r="B274" s="38"/>
      <c r="C274" s="39"/>
      <c r="D274" s="229" t="s">
        <v>159</v>
      </c>
      <c r="E274" s="39"/>
      <c r="F274" s="230" t="s">
        <v>472</v>
      </c>
      <c r="G274" s="39"/>
      <c r="H274" s="39"/>
      <c r="I274" s="226"/>
      <c r="J274" s="39"/>
      <c r="K274" s="39"/>
      <c r="L274" s="43"/>
      <c r="M274" s="227"/>
      <c r="N274" s="228"/>
      <c r="O274" s="83"/>
      <c r="P274" s="83"/>
      <c r="Q274" s="83"/>
      <c r="R274" s="83"/>
      <c r="S274" s="83"/>
      <c r="T274" s="84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159</v>
      </c>
      <c r="AU274" s="16" t="s">
        <v>81</v>
      </c>
    </row>
    <row r="275" s="1" customFormat="1" ht="16.5" customHeight="1">
      <c r="A275" s="37"/>
      <c r="B275" s="38"/>
      <c r="C275" s="211" t="s">
        <v>473</v>
      </c>
      <c r="D275" s="211" t="s">
        <v>151</v>
      </c>
      <c r="E275" s="212" t="s">
        <v>474</v>
      </c>
      <c r="F275" s="213" t="s">
        <v>475</v>
      </c>
      <c r="G275" s="214" t="s">
        <v>231</v>
      </c>
      <c r="H275" s="215">
        <v>1.2767200000000001</v>
      </c>
      <c r="I275" s="216">
        <v>490.88</v>
      </c>
      <c r="J275" s="217">
        <f>ROUND(I275*H275,2)</f>
        <v>626.72000000000003</v>
      </c>
      <c r="K275" s="213" t="s">
        <v>155</v>
      </c>
      <c r="L275" s="43"/>
      <c r="M275" s="218" t="s">
        <v>19</v>
      </c>
      <c r="N275" s="219" t="s">
        <v>45</v>
      </c>
      <c r="O275" s="83"/>
      <c r="P275" s="220">
        <f>O275*H275</f>
        <v>0</v>
      </c>
      <c r="Q275" s="220">
        <v>0</v>
      </c>
      <c r="R275" s="220">
        <f>Q275*H275</f>
        <v>0</v>
      </c>
      <c r="S275" s="220">
        <v>0</v>
      </c>
      <c r="T275" s="22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2" t="s">
        <v>235</v>
      </c>
      <c r="AT275" s="222" t="s">
        <v>151</v>
      </c>
      <c r="AU275" s="222" t="s">
        <v>81</v>
      </c>
      <c r="AY275" s="16" t="s">
        <v>148</v>
      </c>
      <c r="BE275" s="223">
        <f>IF(N275="základní",J275,0)</f>
        <v>0</v>
      </c>
      <c r="BF275" s="223">
        <f>IF(N275="snížená",J275,0)</f>
        <v>626.72000000000003</v>
      </c>
      <c r="BG275" s="223">
        <f>IF(N275="zákl. přenesená",J275,0)</f>
        <v>0</v>
      </c>
      <c r="BH275" s="223">
        <f>IF(N275="sníž. přenesená",J275,0)</f>
        <v>0</v>
      </c>
      <c r="BI275" s="223">
        <f>IF(N275="nulová",J275,0)</f>
        <v>0</v>
      </c>
      <c r="BJ275" s="16" t="s">
        <v>81</v>
      </c>
      <c r="BK275" s="223">
        <f>ROUND(I275*H275,2)</f>
        <v>626.72000000000003</v>
      </c>
      <c r="BL275" s="16" t="s">
        <v>235</v>
      </c>
      <c r="BM275" s="222" t="s">
        <v>476</v>
      </c>
    </row>
    <row r="276" s="1" customFormat="1">
      <c r="A276" s="37"/>
      <c r="B276" s="38"/>
      <c r="C276" s="39"/>
      <c r="D276" s="224" t="s">
        <v>157</v>
      </c>
      <c r="E276" s="39"/>
      <c r="F276" s="225" t="s">
        <v>477</v>
      </c>
      <c r="G276" s="39"/>
      <c r="H276" s="39"/>
      <c r="I276" s="226"/>
      <c r="J276" s="39"/>
      <c r="K276" s="39"/>
      <c r="L276" s="43"/>
      <c r="M276" s="227"/>
      <c r="N276" s="228"/>
      <c r="O276" s="83"/>
      <c r="P276" s="83"/>
      <c r="Q276" s="83"/>
      <c r="R276" s="83"/>
      <c r="S276" s="83"/>
      <c r="T276" s="84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157</v>
      </c>
      <c r="AU276" s="16" t="s">
        <v>81</v>
      </c>
    </row>
    <row r="277" s="1" customFormat="1">
      <c r="A277" s="37"/>
      <c r="B277" s="38"/>
      <c r="C277" s="39"/>
      <c r="D277" s="229" t="s">
        <v>159</v>
      </c>
      <c r="E277" s="39"/>
      <c r="F277" s="230" t="s">
        <v>478</v>
      </c>
      <c r="G277" s="39"/>
      <c r="H277" s="39"/>
      <c r="I277" s="226"/>
      <c r="J277" s="39"/>
      <c r="K277" s="39"/>
      <c r="L277" s="43"/>
      <c r="M277" s="227"/>
      <c r="N277" s="228"/>
      <c r="O277" s="83"/>
      <c r="P277" s="83"/>
      <c r="Q277" s="83"/>
      <c r="R277" s="83"/>
      <c r="S277" s="83"/>
      <c r="T277" s="84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159</v>
      </c>
      <c r="AU277" s="16" t="s">
        <v>81</v>
      </c>
    </row>
    <row r="278" s="11" customFormat="1" ht="22.8" customHeight="1">
      <c r="A278" s="11"/>
      <c r="B278" s="195"/>
      <c r="C278" s="196"/>
      <c r="D278" s="197" t="s">
        <v>72</v>
      </c>
      <c r="E278" s="209" t="s">
        <v>479</v>
      </c>
      <c r="F278" s="209" t="s">
        <v>480</v>
      </c>
      <c r="G278" s="196"/>
      <c r="H278" s="196"/>
      <c r="I278" s="199"/>
      <c r="J278" s="210">
        <f>BK278</f>
        <v>34220</v>
      </c>
      <c r="K278" s="196"/>
      <c r="L278" s="201"/>
      <c r="M278" s="202"/>
      <c r="N278" s="203"/>
      <c r="O278" s="203"/>
      <c r="P278" s="204">
        <f>SUM(P279:P282)</f>
        <v>0</v>
      </c>
      <c r="Q278" s="203"/>
      <c r="R278" s="204">
        <f>SUM(R279:R282)</f>
        <v>0.0097999999999999997</v>
      </c>
      <c r="S278" s="203"/>
      <c r="T278" s="205">
        <f>SUM(T279:T282)</f>
        <v>0</v>
      </c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R278" s="206" t="s">
        <v>81</v>
      </c>
      <c r="AT278" s="207" t="s">
        <v>72</v>
      </c>
      <c r="AU278" s="207" t="s">
        <v>77</v>
      </c>
      <c r="AY278" s="206" t="s">
        <v>148</v>
      </c>
      <c r="BK278" s="208">
        <f>SUM(BK279:BK282)</f>
        <v>34220</v>
      </c>
    </row>
    <row r="279" s="1" customFormat="1" ht="16.5" customHeight="1">
      <c r="A279" s="37"/>
      <c r="B279" s="38"/>
      <c r="C279" s="211" t="s">
        <v>481</v>
      </c>
      <c r="D279" s="211" t="s">
        <v>151</v>
      </c>
      <c r="E279" s="212" t="s">
        <v>482</v>
      </c>
      <c r="F279" s="213" t="s">
        <v>483</v>
      </c>
      <c r="G279" s="214" t="s">
        <v>484</v>
      </c>
      <c r="H279" s="215">
        <v>40</v>
      </c>
      <c r="I279" s="216">
        <v>413</v>
      </c>
      <c r="J279" s="217">
        <f>ROUND(I279*H279,2)</f>
        <v>16520</v>
      </c>
      <c r="K279" s="213" t="s">
        <v>19</v>
      </c>
      <c r="L279" s="43"/>
      <c r="M279" s="218" t="s">
        <v>19</v>
      </c>
      <c r="N279" s="219" t="s">
        <v>45</v>
      </c>
      <c r="O279" s="83"/>
      <c r="P279" s="220">
        <f>O279*H279</f>
        <v>0</v>
      </c>
      <c r="Q279" s="220">
        <v>0.00013999999999999999</v>
      </c>
      <c r="R279" s="220">
        <f>Q279*H279</f>
        <v>0.0055999999999999991</v>
      </c>
      <c r="S279" s="220">
        <v>0</v>
      </c>
      <c r="T279" s="221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2" t="s">
        <v>235</v>
      </c>
      <c r="AT279" s="222" t="s">
        <v>151</v>
      </c>
      <c r="AU279" s="222" t="s">
        <v>81</v>
      </c>
      <c r="AY279" s="16" t="s">
        <v>148</v>
      </c>
      <c r="BE279" s="223">
        <f>IF(N279="základní",J279,0)</f>
        <v>0</v>
      </c>
      <c r="BF279" s="223">
        <f>IF(N279="snížená",J279,0)</f>
        <v>16520</v>
      </c>
      <c r="BG279" s="223">
        <f>IF(N279="zákl. přenesená",J279,0)</f>
        <v>0</v>
      </c>
      <c r="BH279" s="223">
        <f>IF(N279="sníž. přenesená",J279,0)</f>
        <v>0</v>
      </c>
      <c r="BI279" s="223">
        <f>IF(N279="nulová",J279,0)</f>
        <v>0</v>
      </c>
      <c r="BJ279" s="16" t="s">
        <v>81</v>
      </c>
      <c r="BK279" s="223">
        <f>ROUND(I279*H279,2)</f>
        <v>16520</v>
      </c>
      <c r="BL279" s="16" t="s">
        <v>235</v>
      </c>
      <c r="BM279" s="222" t="s">
        <v>485</v>
      </c>
    </row>
    <row r="280" s="1" customFormat="1">
      <c r="A280" s="37"/>
      <c r="B280" s="38"/>
      <c r="C280" s="39"/>
      <c r="D280" s="224" t="s">
        <v>157</v>
      </c>
      <c r="E280" s="39"/>
      <c r="F280" s="225" t="s">
        <v>486</v>
      </c>
      <c r="G280" s="39"/>
      <c r="H280" s="39"/>
      <c r="I280" s="226"/>
      <c r="J280" s="39"/>
      <c r="K280" s="39"/>
      <c r="L280" s="43"/>
      <c r="M280" s="227"/>
      <c r="N280" s="228"/>
      <c r="O280" s="83"/>
      <c r="P280" s="83"/>
      <c r="Q280" s="83"/>
      <c r="R280" s="83"/>
      <c r="S280" s="83"/>
      <c r="T280" s="84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157</v>
      </c>
      <c r="AU280" s="16" t="s">
        <v>81</v>
      </c>
    </row>
    <row r="281" s="1" customFormat="1" ht="16.5" customHeight="1">
      <c r="A281" s="37"/>
      <c r="B281" s="38"/>
      <c r="C281" s="211" t="s">
        <v>487</v>
      </c>
      <c r="D281" s="211" t="s">
        <v>151</v>
      </c>
      <c r="E281" s="212" t="s">
        <v>488</v>
      </c>
      <c r="F281" s="213" t="s">
        <v>489</v>
      </c>
      <c r="G281" s="214" t="s">
        <v>484</v>
      </c>
      <c r="H281" s="215">
        <v>30</v>
      </c>
      <c r="I281" s="216">
        <v>590</v>
      </c>
      <c r="J281" s="217">
        <f>ROUND(I281*H281,2)</f>
        <v>17700</v>
      </c>
      <c r="K281" s="213" t="s">
        <v>19</v>
      </c>
      <c r="L281" s="43"/>
      <c r="M281" s="218" t="s">
        <v>19</v>
      </c>
      <c r="N281" s="219" t="s">
        <v>45</v>
      </c>
      <c r="O281" s="83"/>
      <c r="P281" s="220">
        <f>O281*H281</f>
        <v>0</v>
      </c>
      <c r="Q281" s="220">
        <v>0.00013999999999999999</v>
      </c>
      <c r="R281" s="220">
        <f>Q281*H281</f>
        <v>0.0041999999999999997</v>
      </c>
      <c r="S281" s="220">
        <v>0</v>
      </c>
      <c r="T281" s="22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2" t="s">
        <v>235</v>
      </c>
      <c r="AT281" s="222" t="s">
        <v>151</v>
      </c>
      <c r="AU281" s="222" t="s">
        <v>81</v>
      </c>
      <c r="AY281" s="16" t="s">
        <v>148</v>
      </c>
      <c r="BE281" s="223">
        <f>IF(N281="základní",J281,0)</f>
        <v>0</v>
      </c>
      <c r="BF281" s="223">
        <f>IF(N281="snížená",J281,0)</f>
        <v>17700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16" t="s">
        <v>81</v>
      </c>
      <c r="BK281" s="223">
        <f>ROUND(I281*H281,2)</f>
        <v>17700</v>
      </c>
      <c r="BL281" s="16" t="s">
        <v>235</v>
      </c>
      <c r="BM281" s="222" t="s">
        <v>490</v>
      </c>
    </row>
    <row r="282" s="1" customFormat="1">
      <c r="A282" s="37"/>
      <c r="B282" s="38"/>
      <c r="C282" s="39"/>
      <c r="D282" s="224" t="s">
        <v>157</v>
      </c>
      <c r="E282" s="39"/>
      <c r="F282" s="225" t="s">
        <v>486</v>
      </c>
      <c r="G282" s="39"/>
      <c r="H282" s="39"/>
      <c r="I282" s="226"/>
      <c r="J282" s="39"/>
      <c r="K282" s="39"/>
      <c r="L282" s="43"/>
      <c r="M282" s="227"/>
      <c r="N282" s="228"/>
      <c r="O282" s="83"/>
      <c r="P282" s="83"/>
      <c r="Q282" s="83"/>
      <c r="R282" s="83"/>
      <c r="S282" s="83"/>
      <c r="T282" s="84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157</v>
      </c>
      <c r="AU282" s="16" t="s">
        <v>81</v>
      </c>
    </row>
    <row r="283" s="11" customFormat="1" ht="22.8" customHeight="1">
      <c r="A283" s="11"/>
      <c r="B283" s="195"/>
      <c r="C283" s="196"/>
      <c r="D283" s="197" t="s">
        <v>72</v>
      </c>
      <c r="E283" s="209" t="s">
        <v>491</v>
      </c>
      <c r="F283" s="209" t="s">
        <v>492</v>
      </c>
      <c r="G283" s="196"/>
      <c r="H283" s="196"/>
      <c r="I283" s="199"/>
      <c r="J283" s="210">
        <f>BK283</f>
        <v>175390.38999999999</v>
      </c>
      <c r="K283" s="196"/>
      <c r="L283" s="201"/>
      <c r="M283" s="202"/>
      <c r="N283" s="203"/>
      <c r="O283" s="203"/>
      <c r="P283" s="204">
        <f>SUM(P284:P308)</f>
        <v>0</v>
      </c>
      <c r="Q283" s="203"/>
      <c r="R283" s="204">
        <f>SUM(R284:R308)</f>
        <v>1.8034608000000003</v>
      </c>
      <c r="S283" s="203"/>
      <c r="T283" s="205">
        <f>SUM(T284:T308)</f>
        <v>0.049561560000000004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R283" s="206" t="s">
        <v>81</v>
      </c>
      <c r="AT283" s="207" t="s">
        <v>72</v>
      </c>
      <c r="AU283" s="207" t="s">
        <v>77</v>
      </c>
      <c r="AY283" s="206" t="s">
        <v>148</v>
      </c>
      <c r="BK283" s="208">
        <f>SUM(BK284:BK308)</f>
        <v>175390.38999999999</v>
      </c>
    </row>
    <row r="284" s="1" customFormat="1" ht="16.5" customHeight="1">
      <c r="A284" s="37"/>
      <c r="B284" s="38"/>
      <c r="C284" s="211" t="s">
        <v>493</v>
      </c>
      <c r="D284" s="211" t="s">
        <v>151</v>
      </c>
      <c r="E284" s="212" t="s">
        <v>494</v>
      </c>
      <c r="F284" s="213" t="s">
        <v>495</v>
      </c>
      <c r="G284" s="214" t="s">
        <v>154</v>
      </c>
      <c r="H284" s="215">
        <v>159.87600000000001</v>
      </c>
      <c r="I284" s="216">
        <v>23.600000000000001</v>
      </c>
      <c r="J284" s="217">
        <f>ROUND(I284*H284,2)</f>
        <v>3773.0700000000002</v>
      </c>
      <c r="K284" s="213" t="s">
        <v>155</v>
      </c>
      <c r="L284" s="43"/>
      <c r="M284" s="218" t="s">
        <v>19</v>
      </c>
      <c r="N284" s="219" t="s">
        <v>45</v>
      </c>
      <c r="O284" s="83"/>
      <c r="P284" s="220">
        <f>O284*H284</f>
        <v>0</v>
      </c>
      <c r="Q284" s="220">
        <v>0.001</v>
      </c>
      <c r="R284" s="220">
        <f>Q284*H284</f>
        <v>0.15987600000000002</v>
      </c>
      <c r="S284" s="220">
        <v>0.00031</v>
      </c>
      <c r="T284" s="221">
        <f>S284*H284</f>
        <v>0.049561560000000004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2" t="s">
        <v>235</v>
      </c>
      <c r="AT284" s="222" t="s">
        <v>151</v>
      </c>
      <c r="AU284" s="222" t="s">
        <v>81</v>
      </c>
      <c r="AY284" s="16" t="s">
        <v>148</v>
      </c>
      <c r="BE284" s="223">
        <f>IF(N284="základní",J284,0)</f>
        <v>0</v>
      </c>
      <c r="BF284" s="223">
        <f>IF(N284="snížená",J284,0)</f>
        <v>3773.0700000000002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6" t="s">
        <v>81</v>
      </c>
      <c r="BK284" s="223">
        <f>ROUND(I284*H284,2)</f>
        <v>3773.0700000000002</v>
      </c>
      <c r="BL284" s="16" t="s">
        <v>235</v>
      </c>
      <c r="BM284" s="222" t="s">
        <v>496</v>
      </c>
    </row>
    <row r="285" s="1" customFormat="1">
      <c r="A285" s="37"/>
      <c r="B285" s="38"/>
      <c r="C285" s="39"/>
      <c r="D285" s="224" t="s">
        <v>157</v>
      </c>
      <c r="E285" s="39"/>
      <c r="F285" s="225" t="s">
        <v>497</v>
      </c>
      <c r="G285" s="39"/>
      <c r="H285" s="39"/>
      <c r="I285" s="226"/>
      <c r="J285" s="39"/>
      <c r="K285" s="39"/>
      <c r="L285" s="43"/>
      <c r="M285" s="227"/>
      <c r="N285" s="228"/>
      <c r="O285" s="83"/>
      <c r="P285" s="83"/>
      <c r="Q285" s="83"/>
      <c r="R285" s="83"/>
      <c r="S285" s="83"/>
      <c r="T285" s="84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157</v>
      </c>
      <c r="AU285" s="16" t="s">
        <v>81</v>
      </c>
    </row>
    <row r="286" s="1" customFormat="1">
      <c r="A286" s="37"/>
      <c r="B286" s="38"/>
      <c r="C286" s="39"/>
      <c r="D286" s="229" t="s">
        <v>159</v>
      </c>
      <c r="E286" s="39"/>
      <c r="F286" s="230" t="s">
        <v>498</v>
      </c>
      <c r="G286" s="39"/>
      <c r="H286" s="39"/>
      <c r="I286" s="226"/>
      <c r="J286" s="39"/>
      <c r="K286" s="39"/>
      <c r="L286" s="43"/>
      <c r="M286" s="227"/>
      <c r="N286" s="228"/>
      <c r="O286" s="83"/>
      <c r="P286" s="83"/>
      <c r="Q286" s="83"/>
      <c r="R286" s="83"/>
      <c r="S286" s="83"/>
      <c r="T286" s="84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159</v>
      </c>
      <c r="AU286" s="16" t="s">
        <v>81</v>
      </c>
    </row>
    <row r="287" s="12" customFormat="1">
      <c r="A287" s="12"/>
      <c r="B287" s="231"/>
      <c r="C287" s="232"/>
      <c r="D287" s="224" t="s">
        <v>161</v>
      </c>
      <c r="E287" s="233" t="s">
        <v>19</v>
      </c>
      <c r="F287" s="234" t="s">
        <v>499</v>
      </c>
      <c r="G287" s="232"/>
      <c r="H287" s="235">
        <v>159.87600000000001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T287" s="241" t="s">
        <v>161</v>
      </c>
      <c r="AU287" s="241" t="s">
        <v>81</v>
      </c>
      <c r="AV287" s="12" t="s">
        <v>81</v>
      </c>
      <c r="AW287" s="12" t="s">
        <v>35</v>
      </c>
      <c r="AX287" s="12" t="s">
        <v>77</v>
      </c>
      <c r="AY287" s="241" t="s">
        <v>148</v>
      </c>
    </row>
    <row r="288" s="1" customFormat="1" ht="21.75" customHeight="1">
      <c r="A288" s="37"/>
      <c r="B288" s="38"/>
      <c r="C288" s="211" t="s">
        <v>500</v>
      </c>
      <c r="D288" s="211" t="s">
        <v>151</v>
      </c>
      <c r="E288" s="212" t="s">
        <v>501</v>
      </c>
      <c r="F288" s="213" t="s">
        <v>502</v>
      </c>
      <c r="G288" s="214" t="s">
        <v>183</v>
      </c>
      <c r="H288" s="215">
        <v>10</v>
      </c>
      <c r="I288" s="216">
        <v>29.5</v>
      </c>
      <c r="J288" s="217">
        <f>ROUND(I288*H288,2)</f>
        <v>295</v>
      </c>
      <c r="K288" s="213" t="s">
        <v>155</v>
      </c>
      <c r="L288" s="43"/>
      <c r="M288" s="218" t="s">
        <v>19</v>
      </c>
      <c r="N288" s="219" t="s">
        <v>45</v>
      </c>
      <c r="O288" s="83"/>
      <c r="P288" s="220">
        <f>O288*H288</f>
        <v>0</v>
      </c>
      <c r="Q288" s="220">
        <v>0.00048000000000000001</v>
      </c>
      <c r="R288" s="220">
        <f>Q288*H288</f>
        <v>0.0048000000000000004</v>
      </c>
      <c r="S288" s="220">
        <v>0</v>
      </c>
      <c r="T288" s="221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2" t="s">
        <v>235</v>
      </c>
      <c r="AT288" s="222" t="s">
        <v>151</v>
      </c>
      <c r="AU288" s="222" t="s">
        <v>81</v>
      </c>
      <c r="AY288" s="16" t="s">
        <v>148</v>
      </c>
      <c r="BE288" s="223">
        <f>IF(N288="základní",J288,0)</f>
        <v>0</v>
      </c>
      <c r="BF288" s="223">
        <f>IF(N288="snížená",J288,0)</f>
        <v>295</v>
      </c>
      <c r="BG288" s="223">
        <f>IF(N288="zákl. přenesená",J288,0)</f>
        <v>0</v>
      </c>
      <c r="BH288" s="223">
        <f>IF(N288="sníž. přenesená",J288,0)</f>
        <v>0</v>
      </c>
      <c r="BI288" s="223">
        <f>IF(N288="nulová",J288,0)</f>
        <v>0</v>
      </c>
      <c r="BJ288" s="16" t="s">
        <v>81</v>
      </c>
      <c r="BK288" s="223">
        <f>ROUND(I288*H288,2)</f>
        <v>295</v>
      </c>
      <c r="BL288" s="16" t="s">
        <v>235</v>
      </c>
      <c r="BM288" s="222" t="s">
        <v>503</v>
      </c>
    </row>
    <row r="289" s="1" customFormat="1">
      <c r="A289" s="37"/>
      <c r="B289" s="38"/>
      <c r="C289" s="39"/>
      <c r="D289" s="224" t="s">
        <v>157</v>
      </c>
      <c r="E289" s="39"/>
      <c r="F289" s="225" t="s">
        <v>504</v>
      </c>
      <c r="G289" s="39"/>
      <c r="H289" s="39"/>
      <c r="I289" s="226"/>
      <c r="J289" s="39"/>
      <c r="K289" s="39"/>
      <c r="L289" s="43"/>
      <c r="M289" s="227"/>
      <c r="N289" s="228"/>
      <c r="O289" s="83"/>
      <c r="P289" s="83"/>
      <c r="Q289" s="83"/>
      <c r="R289" s="83"/>
      <c r="S289" s="83"/>
      <c r="T289" s="84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157</v>
      </c>
      <c r="AU289" s="16" t="s">
        <v>81</v>
      </c>
    </row>
    <row r="290" s="1" customFormat="1">
      <c r="A290" s="37"/>
      <c r="B290" s="38"/>
      <c r="C290" s="39"/>
      <c r="D290" s="229" t="s">
        <v>159</v>
      </c>
      <c r="E290" s="39"/>
      <c r="F290" s="230" t="s">
        <v>505</v>
      </c>
      <c r="G290" s="39"/>
      <c r="H290" s="39"/>
      <c r="I290" s="226"/>
      <c r="J290" s="39"/>
      <c r="K290" s="39"/>
      <c r="L290" s="43"/>
      <c r="M290" s="227"/>
      <c r="N290" s="228"/>
      <c r="O290" s="83"/>
      <c r="P290" s="83"/>
      <c r="Q290" s="83"/>
      <c r="R290" s="83"/>
      <c r="S290" s="83"/>
      <c r="T290" s="84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159</v>
      </c>
      <c r="AU290" s="16" t="s">
        <v>81</v>
      </c>
    </row>
    <row r="291" s="1" customFormat="1" ht="21.75" customHeight="1">
      <c r="A291" s="37"/>
      <c r="B291" s="38"/>
      <c r="C291" s="211" t="s">
        <v>506</v>
      </c>
      <c r="D291" s="211" t="s">
        <v>151</v>
      </c>
      <c r="E291" s="212" t="s">
        <v>507</v>
      </c>
      <c r="F291" s="213" t="s">
        <v>508</v>
      </c>
      <c r="G291" s="214" t="s">
        <v>183</v>
      </c>
      <c r="H291" s="215">
        <v>10</v>
      </c>
      <c r="I291" s="216">
        <v>59</v>
      </c>
      <c r="J291" s="217">
        <f>ROUND(I291*H291,2)</f>
        <v>590</v>
      </c>
      <c r="K291" s="213" t="s">
        <v>155</v>
      </c>
      <c r="L291" s="43"/>
      <c r="M291" s="218" t="s">
        <v>19</v>
      </c>
      <c r="N291" s="219" t="s">
        <v>45</v>
      </c>
      <c r="O291" s="83"/>
      <c r="P291" s="220">
        <f>O291*H291</f>
        <v>0</v>
      </c>
      <c r="Q291" s="220">
        <v>0.0023999999999999998</v>
      </c>
      <c r="R291" s="220">
        <f>Q291*H291</f>
        <v>0.023999999999999997</v>
      </c>
      <c r="S291" s="220">
        <v>0</v>
      </c>
      <c r="T291" s="22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2" t="s">
        <v>235</v>
      </c>
      <c r="AT291" s="222" t="s">
        <v>151</v>
      </c>
      <c r="AU291" s="222" t="s">
        <v>81</v>
      </c>
      <c r="AY291" s="16" t="s">
        <v>148</v>
      </c>
      <c r="BE291" s="223">
        <f>IF(N291="základní",J291,0)</f>
        <v>0</v>
      </c>
      <c r="BF291" s="223">
        <f>IF(N291="snížená",J291,0)</f>
        <v>590</v>
      </c>
      <c r="BG291" s="223">
        <f>IF(N291="zákl. přenesená",J291,0)</f>
        <v>0</v>
      </c>
      <c r="BH291" s="223">
        <f>IF(N291="sníž. přenesená",J291,0)</f>
        <v>0</v>
      </c>
      <c r="BI291" s="223">
        <f>IF(N291="nulová",J291,0)</f>
        <v>0</v>
      </c>
      <c r="BJ291" s="16" t="s">
        <v>81</v>
      </c>
      <c r="BK291" s="223">
        <f>ROUND(I291*H291,2)</f>
        <v>590</v>
      </c>
      <c r="BL291" s="16" t="s">
        <v>235</v>
      </c>
      <c r="BM291" s="222" t="s">
        <v>509</v>
      </c>
    </row>
    <row r="292" s="1" customFormat="1">
      <c r="A292" s="37"/>
      <c r="B292" s="38"/>
      <c r="C292" s="39"/>
      <c r="D292" s="224" t="s">
        <v>157</v>
      </c>
      <c r="E292" s="39"/>
      <c r="F292" s="225" t="s">
        <v>510</v>
      </c>
      <c r="G292" s="39"/>
      <c r="H292" s="39"/>
      <c r="I292" s="226"/>
      <c r="J292" s="39"/>
      <c r="K292" s="39"/>
      <c r="L292" s="43"/>
      <c r="M292" s="227"/>
      <c r="N292" s="228"/>
      <c r="O292" s="83"/>
      <c r="P292" s="83"/>
      <c r="Q292" s="83"/>
      <c r="R292" s="83"/>
      <c r="S292" s="83"/>
      <c r="T292" s="84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157</v>
      </c>
      <c r="AU292" s="16" t="s">
        <v>81</v>
      </c>
    </row>
    <row r="293" s="1" customFormat="1">
      <c r="A293" s="37"/>
      <c r="B293" s="38"/>
      <c r="C293" s="39"/>
      <c r="D293" s="229" t="s">
        <v>159</v>
      </c>
      <c r="E293" s="39"/>
      <c r="F293" s="230" t="s">
        <v>511</v>
      </c>
      <c r="G293" s="39"/>
      <c r="H293" s="39"/>
      <c r="I293" s="226"/>
      <c r="J293" s="39"/>
      <c r="K293" s="39"/>
      <c r="L293" s="43"/>
      <c r="M293" s="227"/>
      <c r="N293" s="228"/>
      <c r="O293" s="83"/>
      <c r="P293" s="83"/>
      <c r="Q293" s="83"/>
      <c r="R293" s="83"/>
      <c r="S293" s="83"/>
      <c r="T293" s="84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159</v>
      </c>
      <c r="AU293" s="16" t="s">
        <v>81</v>
      </c>
    </row>
    <row r="294" s="1" customFormat="1" ht="21.75" customHeight="1">
      <c r="A294" s="37"/>
      <c r="B294" s="38"/>
      <c r="C294" s="211" t="s">
        <v>512</v>
      </c>
      <c r="D294" s="211" t="s">
        <v>151</v>
      </c>
      <c r="E294" s="212" t="s">
        <v>513</v>
      </c>
      <c r="F294" s="213" t="s">
        <v>514</v>
      </c>
      <c r="G294" s="214" t="s">
        <v>183</v>
      </c>
      <c r="H294" s="215">
        <v>10</v>
      </c>
      <c r="I294" s="216">
        <v>94.400000000000006</v>
      </c>
      <c r="J294" s="217">
        <f>ROUND(I294*H294,2)</f>
        <v>944</v>
      </c>
      <c r="K294" s="213" t="s">
        <v>155</v>
      </c>
      <c r="L294" s="43"/>
      <c r="M294" s="218" t="s">
        <v>19</v>
      </c>
      <c r="N294" s="219" t="s">
        <v>45</v>
      </c>
      <c r="O294" s="83"/>
      <c r="P294" s="220">
        <f>O294*H294</f>
        <v>0</v>
      </c>
      <c r="Q294" s="220">
        <v>0.0047999999999999996</v>
      </c>
      <c r="R294" s="220">
        <f>Q294*H294</f>
        <v>0.047999999999999994</v>
      </c>
      <c r="S294" s="220">
        <v>0</v>
      </c>
      <c r="T294" s="22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2" t="s">
        <v>235</v>
      </c>
      <c r="AT294" s="222" t="s">
        <v>151</v>
      </c>
      <c r="AU294" s="222" t="s">
        <v>81</v>
      </c>
      <c r="AY294" s="16" t="s">
        <v>148</v>
      </c>
      <c r="BE294" s="223">
        <f>IF(N294="základní",J294,0)</f>
        <v>0</v>
      </c>
      <c r="BF294" s="223">
        <f>IF(N294="snížená",J294,0)</f>
        <v>944</v>
      </c>
      <c r="BG294" s="223">
        <f>IF(N294="zákl. přenesená",J294,0)</f>
        <v>0</v>
      </c>
      <c r="BH294" s="223">
        <f>IF(N294="sníž. přenesená",J294,0)</f>
        <v>0</v>
      </c>
      <c r="BI294" s="223">
        <f>IF(N294="nulová",J294,0)</f>
        <v>0</v>
      </c>
      <c r="BJ294" s="16" t="s">
        <v>81</v>
      </c>
      <c r="BK294" s="223">
        <f>ROUND(I294*H294,2)</f>
        <v>944</v>
      </c>
      <c r="BL294" s="16" t="s">
        <v>235</v>
      </c>
      <c r="BM294" s="222" t="s">
        <v>515</v>
      </c>
    </row>
    <row r="295" s="1" customFormat="1">
      <c r="A295" s="37"/>
      <c r="B295" s="38"/>
      <c r="C295" s="39"/>
      <c r="D295" s="224" t="s">
        <v>157</v>
      </c>
      <c r="E295" s="39"/>
      <c r="F295" s="225" t="s">
        <v>516</v>
      </c>
      <c r="G295" s="39"/>
      <c r="H295" s="39"/>
      <c r="I295" s="226"/>
      <c r="J295" s="39"/>
      <c r="K295" s="39"/>
      <c r="L295" s="43"/>
      <c r="M295" s="227"/>
      <c r="N295" s="228"/>
      <c r="O295" s="83"/>
      <c r="P295" s="83"/>
      <c r="Q295" s="83"/>
      <c r="R295" s="83"/>
      <c r="S295" s="83"/>
      <c r="T295" s="84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157</v>
      </c>
      <c r="AU295" s="16" t="s">
        <v>81</v>
      </c>
    </row>
    <row r="296" s="1" customFormat="1">
      <c r="A296" s="37"/>
      <c r="B296" s="38"/>
      <c r="C296" s="39"/>
      <c r="D296" s="229" t="s">
        <v>159</v>
      </c>
      <c r="E296" s="39"/>
      <c r="F296" s="230" t="s">
        <v>517</v>
      </c>
      <c r="G296" s="39"/>
      <c r="H296" s="39"/>
      <c r="I296" s="226"/>
      <c r="J296" s="39"/>
      <c r="K296" s="39"/>
      <c r="L296" s="43"/>
      <c r="M296" s="227"/>
      <c r="N296" s="228"/>
      <c r="O296" s="83"/>
      <c r="P296" s="83"/>
      <c r="Q296" s="83"/>
      <c r="R296" s="83"/>
      <c r="S296" s="83"/>
      <c r="T296" s="84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159</v>
      </c>
      <c r="AU296" s="16" t="s">
        <v>81</v>
      </c>
    </row>
    <row r="297" s="1" customFormat="1" ht="21.75" customHeight="1">
      <c r="A297" s="37"/>
      <c r="B297" s="38"/>
      <c r="C297" s="211" t="s">
        <v>518</v>
      </c>
      <c r="D297" s="211" t="s">
        <v>151</v>
      </c>
      <c r="E297" s="212" t="s">
        <v>519</v>
      </c>
      <c r="F297" s="213" t="s">
        <v>520</v>
      </c>
      <c r="G297" s="214" t="s">
        <v>154</v>
      </c>
      <c r="H297" s="215">
        <v>3197.52</v>
      </c>
      <c r="I297" s="216">
        <v>11.800000000000001</v>
      </c>
      <c r="J297" s="217">
        <f>ROUND(I297*H297,2)</f>
        <v>37730.739999999998</v>
      </c>
      <c r="K297" s="213" t="s">
        <v>155</v>
      </c>
      <c r="L297" s="43"/>
      <c r="M297" s="218" t="s">
        <v>19</v>
      </c>
      <c r="N297" s="219" t="s">
        <v>45</v>
      </c>
      <c r="O297" s="83"/>
      <c r="P297" s="220">
        <f>O297*H297</f>
        <v>0</v>
      </c>
      <c r="Q297" s="220">
        <v>0.00020000000000000001</v>
      </c>
      <c r="R297" s="220">
        <f>Q297*H297</f>
        <v>0.63950400000000007</v>
      </c>
      <c r="S297" s="220">
        <v>0</v>
      </c>
      <c r="T297" s="22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2" t="s">
        <v>235</v>
      </c>
      <c r="AT297" s="222" t="s">
        <v>151</v>
      </c>
      <c r="AU297" s="222" t="s">
        <v>81</v>
      </c>
      <c r="AY297" s="16" t="s">
        <v>148</v>
      </c>
      <c r="BE297" s="223">
        <f>IF(N297="základní",J297,0)</f>
        <v>0</v>
      </c>
      <c r="BF297" s="223">
        <f>IF(N297="snížená",J297,0)</f>
        <v>37730.739999999998</v>
      </c>
      <c r="BG297" s="223">
        <f>IF(N297="zákl. přenesená",J297,0)</f>
        <v>0</v>
      </c>
      <c r="BH297" s="223">
        <f>IF(N297="sníž. přenesená",J297,0)</f>
        <v>0</v>
      </c>
      <c r="BI297" s="223">
        <f>IF(N297="nulová",J297,0)</f>
        <v>0</v>
      </c>
      <c r="BJ297" s="16" t="s">
        <v>81</v>
      </c>
      <c r="BK297" s="223">
        <f>ROUND(I297*H297,2)</f>
        <v>37730.739999999998</v>
      </c>
      <c r="BL297" s="16" t="s">
        <v>235</v>
      </c>
      <c r="BM297" s="222" t="s">
        <v>521</v>
      </c>
    </row>
    <row r="298" s="1" customFormat="1">
      <c r="A298" s="37"/>
      <c r="B298" s="38"/>
      <c r="C298" s="39"/>
      <c r="D298" s="224" t="s">
        <v>157</v>
      </c>
      <c r="E298" s="39"/>
      <c r="F298" s="225" t="s">
        <v>522</v>
      </c>
      <c r="G298" s="39"/>
      <c r="H298" s="39"/>
      <c r="I298" s="226"/>
      <c r="J298" s="39"/>
      <c r="K298" s="39"/>
      <c r="L298" s="43"/>
      <c r="M298" s="227"/>
      <c r="N298" s="228"/>
      <c r="O298" s="83"/>
      <c r="P298" s="83"/>
      <c r="Q298" s="83"/>
      <c r="R298" s="83"/>
      <c r="S298" s="83"/>
      <c r="T298" s="84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157</v>
      </c>
      <c r="AU298" s="16" t="s">
        <v>81</v>
      </c>
    </row>
    <row r="299" s="1" customFormat="1">
      <c r="A299" s="37"/>
      <c r="B299" s="38"/>
      <c r="C299" s="39"/>
      <c r="D299" s="229" t="s">
        <v>159</v>
      </c>
      <c r="E299" s="39"/>
      <c r="F299" s="230" t="s">
        <v>523</v>
      </c>
      <c r="G299" s="39"/>
      <c r="H299" s="39"/>
      <c r="I299" s="226"/>
      <c r="J299" s="39"/>
      <c r="K299" s="39"/>
      <c r="L299" s="43"/>
      <c r="M299" s="227"/>
      <c r="N299" s="228"/>
      <c r="O299" s="83"/>
      <c r="P299" s="83"/>
      <c r="Q299" s="83"/>
      <c r="R299" s="83"/>
      <c r="S299" s="83"/>
      <c r="T299" s="84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159</v>
      </c>
      <c r="AU299" s="16" t="s">
        <v>81</v>
      </c>
    </row>
    <row r="300" s="12" customFormat="1">
      <c r="A300" s="12"/>
      <c r="B300" s="231"/>
      <c r="C300" s="232"/>
      <c r="D300" s="224" t="s">
        <v>161</v>
      </c>
      <c r="E300" s="233" t="s">
        <v>19</v>
      </c>
      <c r="F300" s="234" t="s">
        <v>524</v>
      </c>
      <c r="G300" s="232"/>
      <c r="H300" s="235">
        <v>2438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T300" s="241" t="s">
        <v>161</v>
      </c>
      <c r="AU300" s="241" t="s">
        <v>81</v>
      </c>
      <c r="AV300" s="12" t="s">
        <v>81</v>
      </c>
      <c r="AW300" s="12" t="s">
        <v>35</v>
      </c>
      <c r="AX300" s="12" t="s">
        <v>73</v>
      </c>
      <c r="AY300" s="241" t="s">
        <v>148</v>
      </c>
    </row>
    <row r="301" s="12" customFormat="1">
      <c r="A301" s="12"/>
      <c r="B301" s="231"/>
      <c r="C301" s="232"/>
      <c r="D301" s="224" t="s">
        <v>161</v>
      </c>
      <c r="E301" s="233" t="s">
        <v>19</v>
      </c>
      <c r="F301" s="234" t="s">
        <v>180</v>
      </c>
      <c r="G301" s="232"/>
      <c r="H301" s="235">
        <v>759.51999999999998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T301" s="241" t="s">
        <v>161</v>
      </c>
      <c r="AU301" s="241" t="s">
        <v>81</v>
      </c>
      <c r="AV301" s="12" t="s">
        <v>81</v>
      </c>
      <c r="AW301" s="12" t="s">
        <v>35</v>
      </c>
      <c r="AX301" s="12" t="s">
        <v>73</v>
      </c>
      <c r="AY301" s="241" t="s">
        <v>148</v>
      </c>
    </row>
    <row r="302" s="13" customFormat="1">
      <c r="A302" s="13"/>
      <c r="B302" s="252"/>
      <c r="C302" s="253"/>
      <c r="D302" s="224" t="s">
        <v>161</v>
      </c>
      <c r="E302" s="254" t="s">
        <v>19</v>
      </c>
      <c r="F302" s="255" t="s">
        <v>525</v>
      </c>
      <c r="G302" s="253"/>
      <c r="H302" s="256">
        <v>3197.52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2" t="s">
        <v>161</v>
      </c>
      <c r="AU302" s="262" t="s">
        <v>81</v>
      </c>
      <c r="AV302" s="13" t="s">
        <v>91</v>
      </c>
      <c r="AW302" s="13" t="s">
        <v>35</v>
      </c>
      <c r="AX302" s="13" t="s">
        <v>77</v>
      </c>
      <c r="AY302" s="262" t="s">
        <v>148</v>
      </c>
    </row>
    <row r="303" s="1" customFormat="1" ht="21.75" customHeight="1">
      <c r="A303" s="37"/>
      <c r="B303" s="38"/>
      <c r="C303" s="211" t="s">
        <v>526</v>
      </c>
      <c r="D303" s="211" t="s">
        <v>151</v>
      </c>
      <c r="E303" s="212" t="s">
        <v>527</v>
      </c>
      <c r="F303" s="213" t="s">
        <v>528</v>
      </c>
      <c r="G303" s="214" t="s">
        <v>154</v>
      </c>
      <c r="H303" s="215">
        <v>3197.52</v>
      </c>
      <c r="I303" s="216">
        <v>41.299999999999997</v>
      </c>
      <c r="J303" s="217">
        <f>ROUND(I303*H303,2)</f>
        <v>132057.57999999999</v>
      </c>
      <c r="K303" s="213" t="s">
        <v>155</v>
      </c>
      <c r="L303" s="43"/>
      <c r="M303" s="218" t="s">
        <v>19</v>
      </c>
      <c r="N303" s="219" t="s">
        <v>45</v>
      </c>
      <c r="O303" s="83"/>
      <c r="P303" s="220">
        <f>O303*H303</f>
        <v>0</v>
      </c>
      <c r="Q303" s="220">
        <v>0.00029</v>
      </c>
      <c r="R303" s="220">
        <f>Q303*H303</f>
        <v>0.92728080000000002</v>
      </c>
      <c r="S303" s="220">
        <v>0</v>
      </c>
      <c r="T303" s="221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2" t="s">
        <v>235</v>
      </c>
      <c r="AT303" s="222" t="s">
        <v>151</v>
      </c>
      <c r="AU303" s="222" t="s">
        <v>81</v>
      </c>
      <c r="AY303" s="16" t="s">
        <v>148</v>
      </c>
      <c r="BE303" s="223">
        <f>IF(N303="základní",J303,0)</f>
        <v>0</v>
      </c>
      <c r="BF303" s="223">
        <f>IF(N303="snížená",J303,0)</f>
        <v>132057.57999999999</v>
      </c>
      <c r="BG303" s="223">
        <f>IF(N303="zákl. přenesená",J303,0)</f>
        <v>0</v>
      </c>
      <c r="BH303" s="223">
        <f>IF(N303="sníž. přenesená",J303,0)</f>
        <v>0</v>
      </c>
      <c r="BI303" s="223">
        <f>IF(N303="nulová",J303,0)</f>
        <v>0</v>
      </c>
      <c r="BJ303" s="16" t="s">
        <v>81</v>
      </c>
      <c r="BK303" s="223">
        <f>ROUND(I303*H303,2)</f>
        <v>132057.57999999999</v>
      </c>
      <c r="BL303" s="16" t="s">
        <v>235</v>
      </c>
      <c r="BM303" s="222" t="s">
        <v>529</v>
      </c>
    </row>
    <row r="304" s="1" customFormat="1">
      <c r="A304" s="37"/>
      <c r="B304" s="38"/>
      <c r="C304" s="39"/>
      <c r="D304" s="224" t="s">
        <v>157</v>
      </c>
      <c r="E304" s="39"/>
      <c r="F304" s="225" t="s">
        <v>530</v>
      </c>
      <c r="G304" s="39"/>
      <c r="H304" s="39"/>
      <c r="I304" s="226"/>
      <c r="J304" s="39"/>
      <c r="K304" s="39"/>
      <c r="L304" s="43"/>
      <c r="M304" s="227"/>
      <c r="N304" s="228"/>
      <c r="O304" s="83"/>
      <c r="P304" s="83"/>
      <c r="Q304" s="83"/>
      <c r="R304" s="83"/>
      <c r="S304" s="83"/>
      <c r="T304" s="84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157</v>
      </c>
      <c r="AU304" s="16" t="s">
        <v>81</v>
      </c>
    </row>
    <row r="305" s="1" customFormat="1">
      <c r="A305" s="37"/>
      <c r="B305" s="38"/>
      <c r="C305" s="39"/>
      <c r="D305" s="229" t="s">
        <v>159</v>
      </c>
      <c r="E305" s="39"/>
      <c r="F305" s="230" t="s">
        <v>531</v>
      </c>
      <c r="G305" s="39"/>
      <c r="H305" s="39"/>
      <c r="I305" s="226"/>
      <c r="J305" s="39"/>
      <c r="K305" s="39"/>
      <c r="L305" s="43"/>
      <c r="M305" s="227"/>
      <c r="N305" s="228"/>
      <c r="O305" s="83"/>
      <c r="P305" s="83"/>
      <c r="Q305" s="83"/>
      <c r="R305" s="83"/>
      <c r="S305" s="83"/>
      <c r="T305" s="84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159</v>
      </c>
      <c r="AU305" s="16" t="s">
        <v>81</v>
      </c>
    </row>
    <row r="306" s="12" customFormat="1">
      <c r="A306" s="12"/>
      <c r="B306" s="231"/>
      <c r="C306" s="232"/>
      <c r="D306" s="224" t="s">
        <v>161</v>
      </c>
      <c r="E306" s="233" t="s">
        <v>19</v>
      </c>
      <c r="F306" s="234" t="s">
        <v>524</v>
      </c>
      <c r="G306" s="232"/>
      <c r="H306" s="235">
        <v>2438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241" t="s">
        <v>161</v>
      </c>
      <c r="AU306" s="241" t="s">
        <v>81</v>
      </c>
      <c r="AV306" s="12" t="s">
        <v>81</v>
      </c>
      <c r="AW306" s="12" t="s">
        <v>35</v>
      </c>
      <c r="AX306" s="12" t="s">
        <v>73</v>
      </c>
      <c r="AY306" s="241" t="s">
        <v>148</v>
      </c>
    </row>
    <row r="307" s="12" customFormat="1">
      <c r="A307" s="12"/>
      <c r="B307" s="231"/>
      <c r="C307" s="232"/>
      <c r="D307" s="224" t="s">
        <v>161</v>
      </c>
      <c r="E307" s="233" t="s">
        <v>19</v>
      </c>
      <c r="F307" s="234" t="s">
        <v>180</v>
      </c>
      <c r="G307" s="232"/>
      <c r="H307" s="235">
        <v>759.51999999999998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241" t="s">
        <v>161</v>
      </c>
      <c r="AU307" s="241" t="s">
        <v>81</v>
      </c>
      <c r="AV307" s="12" t="s">
        <v>81</v>
      </c>
      <c r="AW307" s="12" t="s">
        <v>35</v>
      </c>
      <c r="AX307" s="12" t="s">
        <v>73</v>
      </c>
      <c r="AY307" s="241" t="s">
        <v>148</v>
      </c>
    </row>
    <row r="308" s="13" customFormat="1">
      <c r="A308" s="13"/>
      <c r="B308" s="252"/>
      <c r="C308" s="253"/>
      <c r="D308" s="224" t="s">
        <v>161</v>
      </c>
      <c r="E308" s="254" t="s">
        <v>19</v>
      </c>
      <c r="F308" s="255" t="s">
        <v>525</v>
      </c>
      <c r="G308" s="253"/>
      <c r="H308" s="256">
        <v>3197.52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2" t="s">
        <v>161</v>
      </c>
      <c r="AU308" s="262" t="s">
        <v>81</v>
      </c>
      <c r="AV308" s="13" t="s">
        <v>91</v>
      </c>
      <c r="AW308" s="13" t="s">
        <v>35</v>
      </c>
      <c r="AX308" s="13" t="s">
        <v>77</v>
      </c>
      <c r="AY308" s="262" t="s">
        <v>148</v>
      </c>
    </row>
    <row r="309" s="11" customFormat="1" ht="22.8" customHeight="1">
      <c r="A309" s="11"/>
      <c r="B309" s="195"/>
      <c r="C309" s="196"/>
      <c r="D309" s="197" t="s">
        <v>72</v>
      </c>
      <c r="E309" s="209" t="s">
        <v>532</v>
      </c>
      <c r="F309" s="209" t="s">
        <v>533</v>
      </c>
      <c r="G309" s="196"/>
      <c r="H309" s="196"/>
      <c r="I309" s="199"/>
      <c r="J309" s="210">
        <f>BK309</f>
        <v>6195</v>
      </c>
      <c r="K309" s="196"/>
      <c r="L309" s="201"/>
      <c r="M309" s="202"/>
      <c r="N309" s="203"/>
      <c r="O309" s="203"/>
      <c r="P309" s="204">
        <f>SUM(P310:P311)</f>
        <v>0</v>
      </c>
      <c r="Q309" s="203"/>
      <c r="R309" s="204">
        <f>SUM(R310:R311)</f>
        <v>0</v>
      </c>
      <c r="S309" s="203"/>
      <c r="T309" s="205">
        <f>SUM(T310:T311)</f>
        <v>0</v>
      </c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R309" s="206" t="s">
        <v>81</v>
      </c>
      <c r="AT309" s="207" t="s">
        <v>72</v>
      </c>
      <c r="AU309" s="207" t="s">
        <v>77</v>
      </c>
      <c r="AY309" s="206" t="s">
        <v>148</v>
      </c>
      <c r="BK309" s="208">
        <f>SUM(BK310:BK311)</f>
        <v>6195</v>
      </c>
    </row>
    <row r="310" s="1" customFormat="1" ht="16.5" customHeight="1">
      <c r="A310" s="37"/>
      <c r="B310" s="38"/>
      <c r="C310" s="211" t="s">
        <v>534</v>
      </c>
      <c r="D310" s="211" t="s">
        <v>151</v>
      </c>
      <c r="E310" s="212" t="s">
        <v>535</v>
      </c>
      <c r="F310" s="213" t="s">
        <v>536</v>
      </c>
      <c r="G310" s="214" t="s">
        <v>484</v>
      </c>
      <c r="H310" s="215">
        <v>15</v>
      </c>
      <c r="I310" s="216">
        <v>413</v>
      </c>
      <c r="J310" s="217">
        <f>ROUND(I310*H310,2)</f>
        <v>6195</v>
      </c>
      <c r="K310" s="213" t="s">
        <v>19</v>
      </c>
      <c r="L310" s="43"/>
      <c r="M310" s="218" t="s">
        <v>19</v>
      </c>
      <c r="N310" s="219" t="s">
        <v>45</v>
      </c>
      <c r="O310" s="83"/>
      <c r="P310" s="220">
        <f>O310*H310</f>
        <v>0</v>
      </c>
      <c r="Q310" s="220">
        <v>0</v>
      </c>
      <c r="R310" s="220">
        <f>Q310*H310</f>
        <v>0</v>
      </c>
      <c r="S310" s="220">
        <v>0</v>
      </c>
      <c r="T310" s="22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2" t="s">
        <v>235</v>
      </c>
      <c r="AT310" s="222" t="s">
        <v>151</v>
      </c>
      <c r="AU310" s="222" t="s">
        <v>81</v>
      </c>
      <c r="AY310" s="16" t="s">
        <v>148</v>
      </c>
      <c r="BE310" s="223">
        <f>IF(N310="základní",J310,0)</f>
        <v>0</v>
      </c>
      <c r="BF310" s="223">
        <f>IF(N310="snížená",J310,0)</f>
        <v>6195</v>
      </c>
      <c r="BG310" s="223">
        <f>IF(N310="zákl. přenesená",J310,0)</f>
        <v>0</v>
      </c>
      <c r="BH310" s="223">
        <f>IF(N310="sníž. přenesená",J310,0)</f>
        <v>0</v>
      </c>
      <c r="BI310" s="223">
        <f>IF(N310="nulová",J310,0)</f>
        <v>0</v>
      </c>
      <c r="BJ310" s="16" t="s">
        <v>81</v>
      </c>
      <c r="BK310" s="223">
        <f>ROUND(I310*H310,2)</f>
        <v>6195</v>
      </c>
      <c r="BL310" s="16" t="s">
        <v>235</v>
      </c>
      <c r="BM310" s="222" t="s">
        <v>537</v>
      </c>
    </row>
    <row r="311" s="1" customFormat="1">
      <c r="A311" s="37"/>
      <c r="B311" s="38"/>
      <c r="C311" s="39"/>
      <c r="D311" s="224" t="s">
        <v>157</v>
      </c>
      <c r="E311" s="39"/>
      <c r="F311" s="225" t="s">
        <v>538</v>
      </c>
      <c r="G311" s="39"/>
      <c r="H311" s="39"/>
      <c r="I311" s="226"/>
      <c r="J311" s="39"/>
      <c r="K311" s="39"/>
      <c r="L311" s="43"/>
      <c r="M311" s="227"/>
      <c r="N311" s="228"/>
      <c r="O311" s="83"/>
      <c r="P311" s="83"/>
      <c r="Q311" s="83"/>
      <c r="R311" s="83"/>
      <c r="S311" s="83"/>
      <c r="T311" s="84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157</v>
      </c>
      <c r="AU311" s="16" t="s">
        <v>81</v>
      </c>
    </row>
    <row r="312" s="11" customFormat="1" ht="25.92" customHeight="1">
      <c r="A312" s="11"/>
      <c r="B312" s="195"/>
      <c r="C312" s="196"/>
      <c r="D312" s="197" t="s">
        <v>72</v>
      </c>
      <c r="E312" s="198" t="s">
        <v>539</v>
      </c>
      <c r="F312" s="198" t="s">
        <v>540</v>
      </c>
      <c r="G312" s="196"/>
      <c r="H312" s="196"/>
      <c r="I312" s="199"/>
      <c r="J312" s="200">
        <f>BK312</f>
        <v>7080</v>
      </c>
      <c r="K312" s="196"/>
      <c r="L312" s="201"/>
      <c r="M312" s="202"/>
      <c r="N312" s="203"/>
      <c r="O312" s="203"/>
      <c r="P312" s="204">
        <f>P313+P317</f>
        <v>0</v>
      </c>
      <c r="Q312" s="203"/>
      <c r="R312" s="204">
        <f>R313+R317</f>
        <v>0</v>
      </c>
      <c r="S312" s="203"/>
      <c r="T312" s="205">
        <f>T313+T317</f>
        <v>0</v>
      </c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R312" s="206" t="s">
        <v>174</v>
      </c>
      <c r="AT312" s="207" t="s">
        <v>72</v>
      </c>
      <c r="AU312" s="207" t="s">
        <v>73</v>
      </c>
      <c r="AY312" s="206" t="s">
        <v>148</v>
      </c>
      <c r="BK312" s="208">
        <f>BK313+BK317</f>
        <v>7080</v>
      </c>
    </row>
    <row r="313" s="11" customFormat="1" ht="22.8" customHeight="1">
      <c r="A313" s="11"/>
      <c r="B313" s="195"/>
      <c r="C313" s="196"/>
      <c r="D313" s="197" t="s">
        <v>72</v>
      </c>
      <c r="E313" s="209" t="s">
        <v>541</v>
      </c>
      <c r="F313" s="209" t="s">
        <v>542</v>
      </c>
      <c r="G313" s="196"/>
      <c r="H313" s="196"/>
      <c r="I313" s="199"/>
      <c r="J313" s="210">
        <f>BK313</f>
        <v>4720</v>
      </c>
      <c r="K313" s="196"/>
      <c r="L313" s="201"/>
      <c r="M313" s="202"/>
      <c r="N313" s="203"/>
      <c r="O313" s="203"/>
      <c r="P313" s="204">
        <f>SUM(P314:P316)</f>
        <v>0</v>
      </c>
      <c r="Q313" s="203"/>
      <c r="R313" s="204">
        <f>SUM(R314:R316)</f>
        <v>0</v>
      </c>
      <c r="S313" s="203"/>
      <c r="T313" s="205">
        <f>SUM(T314:T316)</f>
        <v>0</v>
      </c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R313" s="206" t="s">
        <v>174</v>
      </c>
      <c r="AT313" s="207" t="s">
        <v>72</v>
      </c>
      <c r="AU313" s="207" t="s">
        <v>77</v>
      </c>
      <c r="AY313" s="206" t="s">
        <v>148</v>
      </c>
      <c r="BK313" s="208">
        <f>SUM(BK314:BK316)</f>
        <v>4720</v>
      </c>
    </row>
    <row r="314" s="1" customFormat="1" ht="16.5" customHeight="1">
      <c r="A314" s="37"/>
      <c r="B314" s="38"/>
      <c r="C314" s="211" t="s">
        <v>543</v>
      </c>
      <c r="D314" s="211" t="s">
        <v>151</v>
      </c>
      <c r="E314" s="212" t="s">
        <v>544</v>
      </c>
      <c r="F314" s="213" t="s">
        <v>545</v>
      </c>
      <c r="G314" s="214" t="s">
        <v>546</v>
      </c>
      <c r="H314" s="215">
        <v>1</v>
      </c>
      <c r="I314" s="216">
        <v>4720</v>
      </c>
      <c r="J314" s="217">
        <f>ROUND(I314*H314,2)</f>
        <v>4720</v>
      </c>
      <c r="K314" s="213" t="s">
        <v>155</v>
      </c>
      <c r="L314" s="43"/>
      <c r="M314" s="218" t="s">
        <v>19</v>
      </c>
      <c r="N314" s="219" t="s">
        <v>45</v>
      </c>
      <c r="O314" s="83"/>
      <c r="P314" s="220">
        <f>O314*H314</f>
        <v>0</v>
      </c>
      <c r="Q314" s="220">
        <v>0</v>
      </c>
      <c r="R314" s="220">
        <f>Q314*H314</f>
        <v>0</v>
      </c>
      <c r="S314" s="220">
        <v>0</v>
      </c>
      <c r="T314" s="221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2" t="s">
        <v>547</v>
      </c>
      <c r="AT314" s="222" t="s">
        <v>151</v>
      </c>
      <c r="AU314" s="222" t="s">
        <v>81</v>
      </c>
      <c r="AY314" s="16" t="s">
        <v>148</v>
      </c>
      <c r="BE314" s="223">
        <f>IF(N314="základní",J314,0)</f>
        <v>0</v>
      </c>
      <c r="BF314" s="223">
        <f>IF(N314="snížená",J314,0)</f>
        <v>4720</v>
      </c>
      <c r="BG314" s="223">
        <f>IF(N314="zákl. přenesená",J314,0)</f>
        <v>0</v>
      </c>
      <c r="BH314" s="223">
        <f>IF(N314="sníž. přenesená",J314,0)</f>
        <v>0</v>
      </c>
      <c r="BI314" s="223">
        <f>IF(N314="nulová",J314,0)</f>
        <v>0</v>
      </c>
      <c r="BJ314" s="16" t="s">
        <v>81</v>
      </c>
      <c r="BK314" s="223">
        <f>ROUND(I314*H314,2)</f>
        <v>4720</v>
      </c>
      <c r="BL314" s="16" t="s">
        <v>547</v>
      </c>
      <c r="BM314" s="222" t="s">
        <v>548</v>
      </c>
    </row>
    <row r="315" s="1" customFormat="1">
      <c r="A315" s="37"/>
      <c r="B315" s="38"/>
      <c r="C315" s="39"/>
      <c r="D315" s="224" t="s">
        <v>157</v>
      </c>
      <c r="E315" s="39"/>
      <c r="F315" s="225" t="s">
        <v>545</v>
      </c>
      <c r="G315" s="39"/>
      <c r="H315" s="39"/>
      <c r="I315" s="226"/>
      <c r="J315" s="39"/>
      <c r="K315" s="39"/>
      <c r="L315" s="43"/>
      <c r="M315" s="227"/>
      <c r="N315" s="228"/>
      <c r="O315" s="83"/>
      <c r="P315" s="83"/>
      <c r="Q315" s="83"/>
      <c r="R315" s="83"/>
      <c r="S315" s="83"/>
      <c r="T315" s="84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157</v>
      </c>
      <c r="AU315" s="16" t="s">
        <v>81</v>
      </c>
    </row>
    <row r="316" s="1" customFormat="1">
      <c r="A316" s="37"/>
      <c r="B316" s="38"/>
      <c r="C316" s="39"/>
      <c r="D316" s="229" t="s">
        <v>159</v>
      </c>
      <c r="E316" s="39"/>
      <c r="F316" s="230" t="s">
        <v>549</v>
      </c>
      <c r="G316" s="39"/>
      <c r="H316" s="39"/>
      <c r="I316" s="226"/>
      <c r="J316" s="39"/>
      <c r="K316" s="39"/>
      <c r="L316" s="43"/>
      <c r="M316" s="227"/>
      <c r="N316" s="228"/>
      <c r="O316" s="83"/>
      <c r="P316" s="83"/>
      <c r="Q316" s="83"/>
      <c r="R316" s="83"/>
      <c r="S316" s="83"/>
      <c r="T316" s="84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159</v>
      </c>
      <c r="AU316" s="16" t="s">
        <v>81</v>
      </c>
    </row>
    <row r="317" s="11" customFormat="1" ht="22.8" customHeight="1">
      <c r="A317" s="11"/>
      <c r="B317" s="195"/>
      <c r="C317" s="196"/>
      <c r="D317" s="197" t="s">
        <v>72</v>
      </c>
      <c r="E317" s="209" t="s">
        <v>550</v>
      </c>
      <c r="F317" s="209" t="s">
        <v>551</v>
      </c>
      <c r="G317" s="196"/>
      <c r="H317" s="196"/>
      <c r="I317" s="199"/>
      <c r="J317" s="210">
        <f>BK317</f>
        <v>2360</v>
      </c>
      <c r="K317" s="196"/>
      <c r="L317" s="201"/>
      <c r="M317" s="202"/>
      <c r="N317" s="203"/>
      <c r="O317" s="203"/>
      <c r="P317" s="204">
        <f>SUM(P318:P320)</f>
        <v>0</v>
      </c>
      <c r="Q317" s="203"/>
      <c r="R317" s="204">
        <f>SUM(R318:R320)</f>
        <v>0</v>
      </c>
      <c r="S317" s="203"/>
      <c r="T317" s="205">
        <f>SUM(T318:T320)</f>
        <v>0</v>
      </c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R317" s="206" t="s">
        <v>174</v>
      </c>
      <c r="AT317" s="207" t="s">
        <v>72</v>
      </c>
      <c r="AU317" s="207" t="s">
        <v>77</v>
      </c>
      <c r="AY317" s="206" t="s">
        <v>148</v>
      </c>
      <c r="BK317" s="208">
        <f>SUM(BK318:BK320)</f>
        <v>2360</v>
      </c>
    </row>
    <row r="318" s="1" customFormat="1" ht="16.5" customHeight="1">
      <c r="A318" s="37"/>
      <c r="B318" s="38"/>
      <c r="C318" s="211" t="s">
        <v>552</v>
      </c>
      <c r="D318" s="211" t="s">
        <v>151</v>
      </c>
      <c r="E318" s="212" t="s">
        <v>553</v>
      </c>
      <c r="F318" s="213" t="s">
        <v>554</v>
      </c>
      <c r="G318" s="214" t="s">
        <v>546</v>
      </c>
      <c r="H318" s="215">
        <v>1</v>
      </c>
      <c r="I318" s="216">
        <v>2360</v>
      </c>
      <c r="J318" s="217">
        <f>ROUND(I318*H318,2)</f>
        <v>2360</v>
      </c>
      <c r="K318" s="213" t="s">
        <v>155</v>
      </c>
      <c r="L318" s="43"/>
      <c r="M318" s="218" t="s">
        <v>19</v>
      </c>
      <c r="N318" s="219" t="s">
        <v>45</v>
      </c>
      <c r="O318" s="83"/>
      <c r="P318" s="220">
        <f>O318*H318</f>
        <v>0</v>
      </c>
      <c r="Q318" s="220">
        <v>0</v>
      </c>
      <c r="R318" s="220">
        <f>Q318*H318</f>
        <v>0</v>
      </c>
      <c r="S318" s="220">
        <v>0</v>
      </c>
      <c r="T318" s="22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2" t="s">
        <v>547</v>
      </c>
      <c r="AT318" s="222" t="s">
        <v>151</v>
      </c>
      <c r="AU318" s="222" t="s">
        <v>81</v>
      </c>
      <c r="AY318" s="16" t="s">
        <v>148</v>
      </c>
      <c r="BE318" s="223">
        <f>IF(N318="základní",J318,0)</f>
        <v>0</v>
      </c>
      <c r="BF318" s="223">
        <f>IF(N318="snížená",J318,0)</f>
        <v>2360</v>
      </c>
      <c r="BG318" s="223">
        <f>IF(N318="zákl. přenesená",J318,0)</f>
        <v>0</v>
      </c>
      <c r="BH318" s="223">
        <f>IF(N318="sníž. přenesená",J318,0)</f>
        <v>0</v>
      </c>
      <c r="BI318" s="223">
        <f>IF(N318="nulová",J318,0)</f>
        <v>0</v>
      </c>
      <c r="BJ318" s="16" t="s">
        <v>81</v>
      </c>
      <c r="BK318" s="223">
        <f>ROUND(I318*H318,2)</f>
        <v>2360</v>
      </c>
      <c r="BL318" s="16" t="s">
        <v>547</v>
      </c>
      <c r="BM318" s="222" t="s">
        <v>555</v>
      </c>
    </row>
    <row r="319" s="1" customFormat="1">
      <c r="A319" s="37"/>
      <c r="B319" s="38"/>
      <c r="C319" s="39"/>
      <c r="D319" s="224" t="s">
        <v>157</v>
      </c>
      <c r="E319" s="39"/>
      <c r="F319" s="225" t="s">
        <v>554</v>
      </c>
      <c r="G319" s="39"/>
      <c r="H319" s="39"/>
      <c r="I319" s="226"/>
      <c r="J319" s="39"/>
      <c r="K319" s="39"/>
      <c r="L319" s="43"/>
      <c r="M319" s="227"/>
      <c r="N319" s="228"/>
      <c r="O319" s="83"/>
      <c r="P319" s="83"/>
      <c r="Q319" s="83"/>
      <c r="R319" s="83"/>
      <c r="S319" s="83"/>
      <c r="T319" s="84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157</v>
      </c>
      <c r="AU319" s="16" t="s">
        <v>81</v>
      </c>
    </row>
    <row r="320" s="1" customFormat="1">
      <c r="A320" s="37"/>
      <c r="B320" s="38"/>
      <c r="C320" s="39"/>
      <c r="D320" s="229" t="s">
        <v>159</v>
      </c>
      <c r="E320" s="39"/>
      <c r="F320" s="230" t="s">
        <v>556</v>
      </c>
      <c r="G320" s="39"/>
      <c r="H320" s="39"/>
      <c r="I320" s="226"/>
      <c r="J320" s="39"/>
      <c r="K320" s="39"/>
      <c r="L320" s="43"/>
      <c r="M320" s="263"/>
      <c r="N320" s="264"/>
      <c r="O320" s="265"/>
      <c r="P320" s="265"/>
      <c r="Q320" s="265"/>
      <c r="R320" s="265"/>
      <c r="S320" s="265"/>
      <c r="T320" s="266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159</v>
      </c>
      <c r="AU320" s="16" t="s">
        <v>81</v>
      </c>
    </row>
    <row r="321" s="1" customFormat="1" ht="6.96" customHeight="1">
      <c r="A321" s="37"/>
      <c r="B321" s="58"/>
      <c r="C321" s="59"/>
      <c r="D321" s="59"/>
      <c r="E321" s="59"/>
      <c r="F321" s="59"/>
      <c r="G321" s="59"/>
      <c r="H321" s="59"/>
      <c r="I321" s="59"/>
      <c r="J321" s="59"/>
      <c r="K321" s="59"/>
      <c r="L321" s="43"/>
      <c r="M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</sheetData>
  <sheetProtection sheet="1" autoFilter="0" formatColumns="0" formatRows="0" objects="1" scenarios="1" password="CC35"/>
  <autoFilter ref="C104:K32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hyperlinks>
    <hyperlink ref="F110" r:id="rId1" display="https://podminky.urs.cz/item/CS_URS_2021_02/611341131"/>
    <hyperlink ref="F114" r:id="rId2" display="https://podminky.urs.cz/item/CS_URS_2021_02/612321141"/>
    <hyperlink ref="F117" r:id="rId3" display="https://podminky.urs.cz/item/CS_URS_2021_02/612341131"/>
    <hyperlink ref="F121" r:id="rId4" display="https://podminky.urs.cz/item/CS_URS_2021_02/619991001"/>
    <hyperlink ref="F125" r:id="rId5" display="https://podminky.urs.cz/item/CS_URS_2021_02/642942611"/>
    <hyperlink ref="F128" r:id="rId6" display="https://podminky.urs.cz/item/CS_URS_2021_02/55331494"/>
    <hyperlink ref="F132" r:id="rId7" display="https://podminky.urs.cz/item/CS_URS_2021_02/949101111"/>
    <hyperlink ref="F136" r:id="rId8" display="https://podminky.urs.cz/item/CS_URS_2021_02/952902021"/>
    <hyperlink ref="F140" r:id="rId9" display="https://podminky.urs.cz/item/CS_URS_2021_02/968072456"/>
    <hyperlink ref="F143" r:id="rId10" display="https://podminky.urs.cz/item/CS_URS_2021_02/971033641"/>
    <hyperlink ref="F147" r:id="rId11" display="https://podminky.urs.cz/item/CS_URS_2021_02/978059541"/>
    <hyperlink ref="F152" r:id="rId12" display="https://podminky.urs.cz/item/CS_URS_2021_02/997002611"/>
    <hyperlink ref="F155" r:id="rId13" display="https://podminky.urs.cz/item/CS_URS_2021_02/997013211"/>
    <hyperlink ref="F158" r:id="rId14" display="https://podminky.urs.cz/item/CS_URS_2021_02/997013219"/>
    <hyperlink ref="F161" r:id="rId15" display="https://podminky.urs.cz/item/CS_URS_2021_02/997013501"/>
    <hyperlink ref="F164" r:id="rId16" display="https://podminky.urs.cz/item/CS_URS_2021_02/997013509"/>
    <hyperlink ref="F167" r:id="rId17" display="https://podminky.urs.cz/item/CS_URS_2021_02/997013631"/>
    <hyperlink ref="F171" r:id="rId18" display="https://podminky.urs.cz/item/CS_URS_2021_02/998018001"/>
    <hyperlink ref="F176" r:id="rId19" display="https://podminky.urs.cz/item/CS_URS_2021_02/721220801"/>
    <hyperlink ref="F180" r:id="rId20" display="https://podminky.urs.cz/item/CS_URS_2021_02/725110811"/>
    <hyperlink ref="F183" r:id="rId21" display="https://podminky.urs.cz/item/CS_URS_2021_02/725112002"/>
    <hyperlink ref="F186" r:id="rId22" display="https://podminky.urs.cz/item/CS_URS_2021_02/725210821"/>
    <hyperlink ref="F189" r:id="rId23" display="https://podminky.urs.cz/item/CS_URS_2021_02/725211603"/>
    <hyperlink ref="F192" r:id="rId24" display="https://podminky.urs.cz/item/CS_URS_2021_02/725331111"/>
    <hyperlink ref="F197" r:id="rId25" display="https://podminky.urs.cz/item/CS_URS_2021_02/725820802"/>
    <hyperlink ref="F200" r:id="rId26" display="https://podminky.urs.cz/item/CS_URS_2021_02/725822631"/>
    <hyperlink ref="F203" r:id="rId27" display="https://podminky.urs.cz/item/CS_URS_2021_02/725861102"/>
    <hyperlink ref="F206" r:id="rId28" display="https://podminky.urs.cz/item/CS_URS_2021_02/998725101"/>
    <hyperlink ref="F209" r:id="rId29" display="https://podminky.urs.cz/item/CS_URS_2021_02/998725181"/>
    <hyperlink ref="F213" r:id="rId30" display="https://podminky.urs.cz/item/CS_URS_2021_02/741310201"/>
    <hyperlink ref="F218" r:id="rId31" display="https://podminky.urs.cz/item/CS_URS_2021_02/741313032"/>
    <hyperlink ref="F221" r:id="rId32" display="https://podminky.urs.cz/item/CS_URS_2021_02/34555243"/>
    <hyperlink ref="F231" r:id="rId33" display="https://podminky.urs.cz/item/CS_URS_2021_02/763135101"/>
    <hyperlink ref="F234" r:id="rId34" display="https://podminky.urs.cz/item/CS_URS_2021_02/59030570"/>
    <hyperlink ref="F238" r:id="rId35" display="https://podminky.urs.cz/item/CS_URS_2021_02/998763301"/>
    <hyperlink ref="F241" r:id="rId36" display="https://podminky.urs.cz/item/CS_URS_2021_02/998763381"/>
    <hyperlink ref="F249" r:id="rId37" display="https://podminky.urs.cz/item/CS_URS_2021_02/766660002"/>
    <hyperlink ref="F254" r:id="rId38" display="https://podminky.urs.cz/item/CS_URS_2021_02/766691932"/>
    <hyperlink ref="F258" r:id="rId39" display="https://podminky.urs.cz/item/CS_URS_2021_02/781121011"/>
    <hyperlink ref="F262" r:id="rId40" display="https://podminky.urs.cz/item/CS_URS_2021_02/781131112"/>
    <hyperlink ref="F266" r:id="rId41" display="https://podminky.urs.cz/item/CS_URS_2021_02/781473112"/>
    <hyperlink ref="F270" r:id="rId42" display="https://podminky.urs.cz/item/CS_URS_2021_02/59761026"/>
    <hyperlink ref="F274" r:id="rId43" display="https://podminky.urs.cz/item/CS_URS_2021_02/998781101"/>
    <hyperlink ref="F277" r:id="rId44" display="https://podminky.urs.cz/item/CS_URS_2021_02/998781181"/>
    <hyperlink ref="F286" r:id="rId45" display="https://podminky.urs.cz/item/CS_URS_2021_02/784121003"/>
    <hyperlink ref="F290" r:id="rId46" display="https://podminky.urs.cz/item/CS_URS_2021_02/784161203"/>
    <hyperlink ref="F293" r:id="rId47" display="https://podminky.urs.cz/item/CS_URS_2021_02/784161223"/>
    <hyperlink ref="F296" r:id="rId48" display="https://podminky.urs.cz/item/CS_URS_2021_02/784161233"/>
    <hyperlink ref="F299" r:id="rId49" display="https://podminky.urs.cz/item/CS_URS_2021_02/784181103"/>
    <hyperlink ref="F305" r:id="rId50" display="https://podminky.urs.cz/item/CS_URS_2021_02/784221103"/>
    <hyperlink ref="F316" r:id="rId51" display="https://podminky.urs.cz/item/CS_URS_2021_02/030001000"/>
    <hyperlink ref="F320" r:id="rId52" display="https://podminky.urs.cz/item/CS_URS_2021_02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customWidth="1"/>
    <col min="2" max="2" width="1.171875" customWidth="1"/>
    <col min="3" max="3" width="4.160156" customWidth="1"/>
    <col min="4" max="4" width="4.332031" customWidth="1"/>
    <col min="5" max="5" width="17.16016" customWidth="1"/>
    <col min="6" max="6" width="100.832" customWidth="1"/>
    <col min="7" max="7" width="7.5" customWidth="1"/>
    <col min="8" max="8" width="14" customWidth="1"/>
    <col min="9" max="9" width="15.83203" customWidth="1"/>
    <col min="10" max="10" width="22.33203" customWidth="1"/>
    <col min="11" max="11" width="22.33203" customWidth="1"/>
    <col min="12" max="12" width="9.332031" customWidth="1"/>
    <col min="13" max="13" width="10.83203" hidden="1" customWidth="1"/>
    <col min="14" max="14" width="9.332031" hidden="1"/>
    <col min="15" max="15" width="14.16016" hidden="1" customWidth="1"/>
    <col min="16" max="16" width="14.16016" hidden="1" customWidth="1"/>
    <col min="17" max="17" width="14.16016" hidden="1" customWidth="1"/>
    <col min="18" max="18" width="14.16016" hidden="1" customWidth="1"/>
    <col min="19" max="19" width="14.16016" hidden="1" customWidth="1"/>
    <col min="20" max="20" width="14.16016" hidden="1" customWidth="1"/>
    <col min="21" max="21" width="16.33203" hidden="1" customWidth="1"/>
    <col min="22" max="22" width="12.33203" customWidth="1"/>
    <col min="23" max="23" width="16.33203" customWidth="1"/>
    <col min="24" max="24" width="12.33203" customWidth="1"/>
    <col min="25" max="25" width="15" customWidth="1"/>
    <col min="26" max="26" width="11" customWidth="1"/>
    <col min="27" max="27" width="15" customWidth="1"/>
    <col min="28" max="28" width="16.33203" customWidth="1"/>
    <col min="29" max="29" width="11" customWidth="1"/>
    <col min="30" max="30" width="15" customWidth="1"/>
    <col min="31" max="31" width="16.33203" customWidth="1"/>
    <col min="44" max="44" width="9.332031" hidden="1"/>
    <col min="45" max="45" width="9.332031" hidden="1"/>
    <col min="46" max="46" width="9.332031" hidden="1"/>
    <col min="47" max="47" width="9.332031" hidden="1"/>
    <col min="48" max="48" width="9.332031" hidden="1"/>
    <col min="49" max="49" width="9.332031" hidden="1"/>
    <col min="50" max="50" width="9.332031" hidden="1"/>
    <col min="51" max="51" width="9.332031" hidden="1"/>
    <col min="52" max="52" width="9.332031" hidden="1"/>
    <col min="53" max="53" width="9.332031" hidden="1"/>
    <col min="54" max="54" width="9.332031" hidden="1"/>
    <col min="55" max="55" width="9.332031" hidden="1"/>
    <col min="56" max="56" width="9.332031" hidden="1"/>
    <col min="57" max="57" width="9.332031" hidden="1"/>
    <col min="58" max="58" width="9.332031" hidden="1"/>
    <col min="59" max="59" width="9.332031" hidden="1"/>
    <col min="60" max="60" width="9.332031" hidden="1"/>
    <col min="61" max="61" width="9.332031" hidden="1"/>
    <col min="62" max="62" width="9.332031" hidden="1"/>
    <col min="63" max="63" width="9.332031" hidden="1"/>
    <col min="64" max="64" width="9.332031" hidden="1"/>
    <col min="65" max="65" width="9.332031" hidden="1"/>
  </cols>
  <sheetData>
    <row r="2" ht="36.96" customHeight="1">
      <c r="AT2" s="16" t="s">
        <v>87</v>
      </c>
    </row>
    <row r="3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77</v>
      </c>
    </row>
    <row r="4" ht="24.96" customHeight="1">
      <c r="B4" s="19"/>
      <c r="D4" s="139" t="s">
        <v>104</v>
      </c>
      <c r="L4" s="19"/>
      <c r="M4" s="140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1" t="s">
        <v>16</v>
      </c>
      <c r="L6" s="19"/>
    </row>
    <row r="7" ht="16.5" customHeight="1">
      <c r="B7" s="19"/>
      <c r="E7" s="142" t="str">
        <f>'Rekapitulace stavby'!K6</f>
        <v>Čtyřlístek- udržovací práce DL</v>
      </c>
      <c r="F7" s="141"/>
      <c r="G7" s="141"/>
      <c r="H7" s="141"/>
      <c r="L7" s="19"/>
    </row>
    <row r="8" ht="12" customHeight="1">
      <c r="B8" s="19"/>
      <c r="D8" s="141" t="s">
        <v>105</v>
      </c>
      <c r="L8" s="19"/>
    </row>
    <row r="9" s="1" customFormat="1" ht="16.5" customHeight="1">
      <c r="A9" s="37"/>
      <c r="B9" s="43"/>
      <c r="C9" s="37"/>
      <c r="D9" s="37"/>
      <c r="E9" s="142" t="s">
        <v>106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1" customFormat="1" ht="12" customHeight="1">
      <c r="A10" s="37"/>
      <c r="B10" s="43"/>
      <c r="C10" s="37"/>
      <c r="D10" s="141" t="s">
        <v>107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1" customFormat="1" ht="16.5" customHeight="1">
      <c r="A11" s="37"/>
      <c r="B11" s="43"/>
      <c r="C11" s="37"/>
      <c r="D11" s="37"/>
      <c r="E11" s="144" t="s">
        <v>557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1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1" customFormat="1" ht="12" customHeight="1">
      <c r="A13" s="37"/>
      <c r="B13" s="43"/>
      <c r="C13" s="37"/>
      <c r="D13" s="141" t="s">
        <v>18</v>
      </c>
      <c r="E13" s="37"/>
      <c r="F13" s="132" t="s">
        <v>19</v>
      </c>
      <c r="G13" s="37"/>
      <c r="H13" s="37"/>
      <c r="I13" s="141" t="s">
        <v>20</v>
      </c>
      <c r="J13" s="132" t="s">
        <v>19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1" customFormat="1" ht="12" customHeight="1">
      <c r="A14" s="37"/>
      <c r="B14" s="43"/>
      <c r="C14" s="37"/>
      <c r="D14" s="141" t="s">
        <v>21</v>
      </c>
      <c r="E14" s="37"/>
      <c r="F14" s="132" t="s">
        <v>22</v>
      </c>
      <c r="G14" s="37"/>
      <c r="H14" s="37"/>
      <c r="I14" s="141" t="s">
        <v>23</v>
      </c>
      <c r="J14" s="145" t="str">
        <f>'Rekapitulace stavby'!AN8</f>
        <v>19. 11. 2021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1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1" customFormat="1" ht="12" customHeight="1">
      <c r="A16" s="37"/>
      <c r="B16" s="43"/>
      <c r="C16" s="37"/>
      <c r="D16" s="141" t="s">
        <v>25</v>
      </c>
      <c r="E16" s="37"/>
      <c r="F16" s="37"/>
      <c r="G16" s="37"/>
      <c r="H16" s="37"/>
      <c r="I16" s="141" t="s">
        <v>26</v>
      </c>
      <c r="J16" s="132" t="s">
        <v>27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1" customFormat="1" ht="18" customHeight="1">
      <c r="A17" s="37"/>
      <c r="B17" s="43"/>
      <c r="C17" s="37"/>
      <c r="D17" s="37"/>
      <c r="E17" s="132" t="s">
        <v>28</v>
      </c>
      <c r="F17" s="37"/>
      <c r="G17" s="37"/>
      <c r="H17" s="37"/>
      <c r="I17" s="141" t="s">
        <v>29</v>
      </c>
      <c r="J17" s="132" t="s">
        <v>30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1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1" customFormat="1" ht="12" customHeight="1">
      <c r="A19" s="37"/>
      <c r="B19" s="43"/>
      <c r="C19" s="37"/>
      <c r="D19" s="141" t="s">
        <v>31</v>
      </c>
      <c r="E19" s="37"/>
      <c r="F19" s="37"/>
      <c r="G19" s="37"/>
      <c r="H19" s="37"/>
      <c r="I19" s="141" t="s">
        <v>26</v>
      </c>
      <c r="J19" s="32" t="str">
        <f>'Rekapitulace stavby'!AN13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1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1" t="s">
        <v>29</v>
      </c>
      <c r="J20" s="32" t="str">
        <f>'Rekapitulace stavby'!AN14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1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1" customFormat="1" ht="12" customHeight="1">
      <c r="A22" s="37"/>
      <c r="B22" s="43"/>
      <c r="C22" s="37"/>
      <c r="D22" s="141" t="s">
        <v>33</v>
      </c>
      <c r="E22" s="37"/>
      <c r="F22" s="37"/>
      <c r="G22" s="37"/>
      <c r="H22" s="37"/>
      <c r="I22" s="141" t="s">
        <v>26</v>
      </c>
      <c r="J22" s="132" t="str">
        <f>IF('Rekapitulace stavby'!AN16="","",'Rekapitulace stavby'!AN16)</f>
        <v/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1" customFormat="1" ht="18" customHeight="1">
      <c r="A23" s="37"/>
      <c r="B23" s="43"/>
      <c r="C23" s="37"/>
      <c r="D23" s="37"/>
      <c r="E23" s="132" t="str">
        <f>IF('Rekapitulace stavby'!E17="","",'Rekapitulace stavby'!E17)</f>
        <v xml:space="preserve"> </v>
      </c>
      <c r="F23" s="37"/>
      <c r="G23" s="37"/>
      <c r="H23" s="37"/>
      <c r="I23" s="141" t="s">
        <v>29</v>
      </c>
      <c r="J23" s="132" t="str">
        <f>IF('Rekapitulace stavby'!AN17="","",'Rekapitulace stavby'!AN17)</f>
        <v/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1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1" customFormat="1" ht="12" customHeight="1">
      <c r="A25" s="37"/>
      <c r="B25" s="43"/>
      <c r="C25" s="37"/>
      <c r="D25" s="141" t="s">
        <v>36</v>
      </c>
      <c r="E25" s="37"/>
      <c r="F25" s="37"/>
      <c r="G25" s="37"/>
      <c r="H25" s="37"/>
      <c r="I25" s="141" t="s">
        <v>26</v>
      </c>
      <c r="J25" s="132" t="str">
        <f>IF('Rekapitulace stavby'!AN19="","",'Rekapitulace stavby'!AN19)</f>
        <v/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1" customFormat="1" ht="18" customHeight="1">
      <c r="A26" s="37"/>
      <c r="B26" s="43"/>
      <c r="C26" s="37"/>
      <c r="D26" s="37"/>
      <c r="E26" s="132" t="str">
        <f>IF('Rekapitulace stavby'!E20="","",'Rekapitulace stavby'!E20)</f>
        <v xml:space="preserve"> </v>
      </c>
      <c r="F26" s="37"/>
      <c r="G26" s="37"/>
      <c r="H26" s="37"/>
      <c r="I26" s="141" t="s">
        <v>29</v>
      </c>
      <c r="J26" s="132" t="str">
        <f>IF('Rekapitulace stavby'!AN20="","",'Rekapitulace stavby'!AN20)</f>
        <v/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1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1" customFormat="1" ht="12" customHeight="1">
      <c r="A28" s="37"/>
      <c r="B28" s="43"/>
      <c r="C28" s="37"/>
      <c r="D28" s="141" t="s">
        <v>37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7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1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1" customFormat="1" ht="6.96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1" customFormat="1" ht="25.44" customHeight="1">
      <c r="A32" s="37"/>
      <c r="B32" s="43"/>
      <c r="C32" s="37"/>
      <c r="D32" s="151" t="s">
        <v>39</v>
      </c>
      <c r="E32" s="37"/>
      <c r="F32" s="37"/>
      <c r="G32" s="37"/>
      <c r="H32" s="37"/>
      <c r="I32" s="37"/>
      <c r="J32" s="152">
        <f>ROUND(J106, 2)</f>
        <v>704867.33999999997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1" customFormat="1" ht="6.96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1" customFormat="1" ht="14.4" customHeight="1">
      <c r="A34" s="37"/>
      <c r="B34" s="43"/>
      <c r="C34" s="37"/>
      <c r="D34" s="37"/>
      <c r="E34" s="37"/>
      <c r="F34" s="153" t="s">
        <v>41</v>
      </c>
      <c r="G34" s="37"/>
      <c r="H34" s="37"/>
      <c r="I34" s="153" t="s">
        <v>40</v>
      </c>
      <c r="J34" s="153" t="s">
        <v>42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1" customFormat="1" ht="14.4" customHeight="1">
      <c r="A35" s="37"/>
      <c r="B35" s="43"/>
      <c r="C35" s="37"/>
      <c r="D35" s="154" t="s">
        <v>43</v>
      </c>
      <c r="E35" s="141" t="s">
        <v>44</v>
      </c>
      <c r="F35" s="155">
        <f>ROUND((SUM(BE106:BE391)),  2)</f>
        <v>0</v>
      </c>
      <c r="G35" s="37"/>
      <c r="H35" s="37"/>
      <c r="I35" s="156">
        <v>0.20999999999999999</v>
      </c>
      <c r="J35" s="155">
        <f>ROUND(((SUM(BE106:BE391))*I35),  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1" customFormat="1" ht="14.4" customHeight="1">
      <c r="A36" s="37"/>
      <c r="B36" s="43"/>
      <c r="C36" s="37"/>
      <c r="D36" s="37"/>
      <c r="E36" s="141" t="s">
        <v>45</v>
      </c>
      <c r="F36" s="155">
        <f>ROUND((SUM(BF106:BF391)),  2)</f>
        <v>704867.33999999997</v>
      </c>
      <c r="G36" s="37"/>
      <c r="H36" s="37"/>
      <c r="I36" s="156">
        <v>0.14999999999999999</v>
      </c>
      <c r="J36" s="155">
        <f>ROUND(((SUM(BF106:BF391))*I36),  2)</f>
        <v>105730.10000000001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1" customFormat="1" ht="14.4" customHeight="1">
      <c r="A37" s="37"/>
      <c r="B37" s="43"/>
      <c r="C37" s="37"/>
      <c r="D37" s="37"/>
      <c r="E37" s="141" t="s">
        <v>46</v>
      </c>
      <c r="F37" s="155">
        <f>ROUND((SUM(BG106:BG391)),  2)</f>
        <v>0</v>
      </c>
      <c r="G37" s="37"/>
      <c r="H37" s="37"/>
      <c r="I37" s="156">
        <v>0.20999999999999999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1" customFormat="1" ht="14.4" customHeight="1">
      <c r="A38" s="37"/>
      <c r="B38" s="43"/>
      <c r="C38" s="37"/>
      <c r="D38" s="37"/>
      <c r="E38" s="141" t="s">
        <v>47</v>
      </c>
      <c r="F38" s="155">
        <f>ROUND((SUM(BH106:BH391)),  2)</f>
        <v>0</v>
      </c>
      <c r="G38" s="37"/>
      <c r="H38" s="37"/>
      <c r="I38" s="156">
        <v>0.14999999999999999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A39" s="37"/>
      <c r="B39" s="43"/>
      <c r="C39" s="37"/>
      <c r="D39" s="37"/>
      <c r="E39" s="141" t="s">
        <v>48</v>
      </c>
      <c r="F39" s="155">
        <f>ROUND((SUM(BI106:BI391)),  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1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25.44" customHeight="1">
      <c r="A41" s="37"/>
      <c r="B41" s="43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59"/>
      <c r="J41" s="162">
        <f>SUM(J32:J39)</f>
        <v>810597.43999999994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1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="1" customFormat="1" ht="6.96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1" customFormat="1" ht="24.96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1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1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1" customFormat="1" ht="16.5" customHeight="1">
      <c r="A50" s="37"/>
      <c r="B50" s="38"/>
      <c r="C50" s="39"/>
      <c r="D50" s="39"/>
      <c r="E50" s="168" t="str">
        <f>E7</f>
        <v>Čtyřlístek- udržovací práce DL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ht="12" customHeight="1">
      <c r="B51" s="20"/>
      <c r="C51" s="31" t="s">
        <v>105</v>
      </c>
      <c r="D51" s="21"/>
      <c r="E51" s="21"/>
      <c r="F51" s="21"/>
      <c r="G51" s="21"/>
      <c r="H51" s="21"/>
      <c r="I51" s="21"/>
      <c r="J51" s="21"/>
      <c r="K51" s="21"/>
      <c r="L51" s="19"/>
    </row>
    <row r="52" s="1" customFormat="1" ht="16.5" customHeight="1">
      <c r="A52" s="37"/>
      <c r="B52" s="38"/>
      <c r="C52" s="39"/>
      <c r="D52" s="39"/>
      <c r="E52" s="168" t="s">
        <v>106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1" customFormat="1" ht="12" customHeight="1">
      <c r="A53" s="37"/>
      <c r="B53" s="38"/>
      <c r="C53" s="31" t="s">
        <v>107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1" customFormat="1" ht="16.5" customHeight="1">
      <c r="A54" s="37"/>
      <c r="B54" s="38"/>
      <c r="C54" s="39"/>
      <c r="D54" s="39"/>
      <c r="E54" s="68" t="str">
        <f>E11</f>
        <v>2 - 1NP-stavební část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1" customFormat="1" ht="6.96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1" customFormat="1" ht="12" customHeight="1">
      <c r="A56" s="37"/>
      <c r="B56" s="38"/>
      <c r="C56" s="31" t="s">
        <v>21</v>
      </c>
      <c r="D56" s="39"/>
      <c r="E56" s="39"/>
      <c r="F56" s="26" t="str">
        <f>F14</f>
        <v>Ostrava</v>
      </c>
      <c r="G56" s="39"/>
      <c r="H56" s="39"/>
      <c r="I56" s="31" t="s">
        <v>23</v>
      </c>
      <c r="J56" s="71" t="str">
        <f>IF(J14="","",J14)</f>
        <v>19. 11. 2021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1" customFormat="1" ht="6.96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1" customFormat="1" ht="15.15" customHeight="1">
      <c r="A58" s="37"/>
      <c r="B58" s="38"/>
      <c r="C58" s="31" t="s">
        <v>25</v>
      </c>
      <c r="D58" s="39"/>
      <c r="E58" s="39"/>
      <c r="F58" s="26" t="str">
        <f>E17</f>
        <v>Čtyřlístek</v>
      </c>
      <c r="G58" s="39"/>
      <c r="H58" s="39"/>
      <c r="I58" s="31" t="s">
        <v>33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1" customFormat="1" ht="15.15" customHeight="1">
      <c r="A59" s="37"/>
      <c r="B59" s="38"/>
      <c r="C59" s="31" t="s">
        <v>31</v>
      </c>
      <c r="D59" s="39"/>
      <c r="E59" s="39"/>
      <c r="F59" s="26" t="str">
        <f>IF(E20="","",E20)</f>
        <v>Vyplň údaj</v>
      </c>
      <c r="G59" s="39"/>
      <c r="H59" s="39"/>
      <c r="I59" s="31" t="s">
        <v>36</v>
      </c>
      <c r="J59" s="35" t="str">
        <f>E26</f>
        <v xml:space="preserve"> 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="1" customFormat="1" ht="10.32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="1" customFormat="1" ht="29.28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="1" customFormat="1" ht="10.32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="1" customFormat="1" ht="22.8" customHeight="1">
      <c r="A63" s="37"/>
      <c r="B63" s="38"/>
      <c r="C63" s="172" t="s">
        <v>71</v>
      </c>
      <c r="D63" s="39"/>
      <c r="E63" s="39"/>
      <c r="F63" s="39"/>
      <c r="G63" s="39"/>
      <c r="H63" s="39"/>
      <c r="I63" s="39"/>
      <c r="J63" s="101">
        <f>J106</f>
        <v>704867.33999999997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="8" customFormat="1" ht="24.96" customHeight="1">
      <c r="A64" s="8"/>
      <c r="B64" s="173"/>
      <c r="C64" s="174"/>
      <c r="D64" s="175" t="s">
        <v>113</v>
      </c>
      <c r="E64" s="176"/>
      <c r="F64" s="176"/>
      <c r="G64" s="176"/>
      <c r="H64" s="176"/>
      <c r="I64" s="176"/>
      <c r="J64" s="177">
        <f>J107</f>
        <v>180294.59</v>
      </c>
      <c r="K64" s="174"/>
      <c r="L64" s="17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="9" customFormat="1" ht="19.92" customHeight="1">
      <c r="A65" s="9"/>
      <c r="B65" s="179"/>
      <c r="C65" s="124"/>
      <c r="D65" s="180" t="s">
        <v>558</v>
      </c>
      <c r="E65" s="181"/>
      <c r="F65" s="181"/>
      <c r="G65" s="181"/>
      <c r="H65" s="181"/>
      <c r="I65" s="181"/>
      <c r="J65" s="182">
        <f>J108</f>
        <v>6372</v>
      </c>
      <c r="K65" s="124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19.92" customHeight="1">
      <c r="A66" s="9"/>
      <c r="B66" s="179"/>
      <c r="C66" s="124"/>
      <c r="D66" s="180" t="s">
        <v>114</v>
      </c>
      <c r="E66" s="181"/>
      <c r="F66" s="181"/>
      <c r="G66" s="181"/>
      <c r="H66" s="181"/>
      <c r="I66" s="181"/>
      <c r="J66" s="182">
        <f>J115</f>
        <v>83815.880000000005</v>
      </c>
      <c r="K66" s="124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19.92" customHeight="1">
      <c r="A67" s="9"/>
      <c r="B67" s="179"/>
      <c r="C67" s="124"/>
      <c r="D67" s="180" t="s">
        <v>115</v>
      </c>
      <c r="E67" s="181"/>
      <c r="F67" s="181"/>
      <c r="G67" s="181"/>
      <c r="H67" s="181"/>
      <c r="I67" s="181"/>
      <c r="J67" s="182">
        <f>J140</f>
        <v>57685.909999999996</v>
      </c>
      <c r="K67" s="124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19.92" customHeight="1">
      <c r="A68" s="9"/>
      <c r="B68" s="179"/>
      <c r="C68" s="124"/>
      <c r="D68" s="180" t="s">
        <v>116</v>
      </c>
      <c r="E68" s="181"/>
      <c r="F68" s="181"/>
      <c r="G68" s="181"/>
      <c r="H68" s="181"/>
      <c r="I68" s="181"/>
      <c r="J68" s="182">
        <f>J168</f>
        <v>30073.900000000001</v>
      </c>
      <c r="K68" s="124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19.92" customHeight="1">
      <c r="A69" s="9"/>
      <c r="B69" s="179"/>
      <c r="C69" s="124"/>
      <c r="D69" s="180" t="s">
        <v>117</v>
      </c>
      <c r="E69" s="181"/>
      <c r="F69" s="181"/>
      <c r="G69" s="181"/>
      <c r="H69" s="181"/>
      <c r="I69" s="181"/>
      <c r="J69" s="182">
        <f>J187</f>
        <v>2346.9000000000001</v>
      </c>
      <c r="K69" s="124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8" customFormat="1" ht="24.96" customHeight="1">
      <c r="A70" s="8"/>
      <c r="B70" s="173"/>
      <c r="C70" s="174"/>
      <c r="D70" s="175" t="s">
        <v>118</v>
      </c>
      <c r="E70" s="176"/>
      <c r="F70" s="176"/>
      <c r="G70" s="176"/>
      <c r="H70" s="176"/>
      <c r="I70" s="176"/>
      <c r="J70" s="177">
        <f>J191</f>
        <v>517492.75</v>
      </c>
      <c r="K70" s="174"/>
      <c r="L70" s="17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="9" customFormat="1" ht="19.92" customHeight="1">
      <c r="A71" s="9"/>
      <c r="B71" s="179"/>
      <c r="C71" s="124"/>
      <c r="D71" s="180" t="s">
        <v>119</v>
      </c>
      <c r="E71" s="181"/>
      <c r="F71" s="181"/>
      <c r="G71" s="181"/>
      <c r="H71" s="181"/>
      <c r="I71" s="181"/>
      <c r="J71" s="182">
        <f>J192</f>
        <v>9440</v>
      </c>
      <c r="K71" s="124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19.92" customHeight="1">
      <c r="A72" s="9"/>
      <c r="B72" s="179"/>
      <c r="C72" s="124"/>
      <c r="D72" s="180" t="s">
        <v>120</v>
      </c>
      <c r="E72" s="181"/>
      <c r="F72" s="181"/>
      <c r="G72" s="181"/>
      <c r="H72" s="181"/>
      <c r="I72" s="181"/>
      <c r="J72" s="182">
        <f>J196</f>
        <v>81160.819999999992</v>
      </c>
      <c r="K72" s="124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19.92" customHeight="1">
      <c r="A73" s="9"/>
      <c r="B73" s="179"/>
      <c r="C73" s="124"/>
      <c r="D73" s="180" t="s">
        <v>121</v>
      </c>
      <c r="E73" s="181"/>
      <c r="F73" s="181"/>
      <c r="G73" s="181"/>
      <c r="H73" s="181"/>
      <c r="I73" s="181"/>
      <c r="J73" s="182">
        <f>J238</f>
        <v>16992</v>
      </c>
      <c r="K73" s="124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9" customFormat="1" ht="19.92" customHeight="1">
      <c r="A74" s="9"/>
      <c r="B74" s="179"/>
      <c r="C74" s="124"/>
      <c r="D74" s="180" t="s">
        <v>122</v>
      </c>
      <c r="E74" s="181"/>
      <c r="F74" s="181"/>
      <c r="G74" s="181"/>
      <c r="H74" s="181"/>
      <c r="I74" s="181"/>
      <c r="J74" s="182">
        <f>J250</f>
        <v>26550</v>
      </c>
      <c r="K74" s="124"/>
      <c r="L74" s="18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9" customFormat="1" ht="19.92" customHeight="1">
      <c r="A75" s="9"/>
      <c r="B75" s="179"/>
      <c r="C75" s="124"/>
      <c r="D75" s="180" t="s">
        <v>125</v>
      </c>
      <c r="E75" s="181"/>
      <c r="F75" s="181"/>
      <c r="G75" s="181"/>
      <c r="H75" s="181"/>
      <c r="I75" s="181"/>
      <c r="J75" s="182">
        <f>J253</f>
        <v>57074.240000000005</v>
      </c>
      <c r="K75" s="124"/>
      <c r="L75" s="18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="9" customFormat="1" ht="19.92" customHeight="1">
      <c r="A76" s="9"/>
      <c r="B76" s="179"/>
      <c r="C76" s="124"/>
      <c r="D76" s="180" t="s">
        <v>559</v>
      </c>
      <c r="E76" s="181"/>
      <c r="F76" s="181"/>
      <c r="G76" s="181"/>
      <c r="H76" s="181"/>
      <c r="I76" s="181"/>
      <c r="J76" s="182">
        <f>J272</f>
        <v>2739.9200000000001</v>
      </c>
      <c r="K76" s="124"/>
      <c r="L76" s="183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9" customFormat="1" ht="19.92" customHeight="1">
      <c r="A77" s="9"/>
      <c r="B77" s="179"/>
      <c r="C77" s="124"/>
      <c r="D77" s="180" t="s">
        <v>560</v>
      </c>
      <c r="E77" s="181"/>
      <c r="F77" s="181"/>
      <c r="G77" s="181"/>
      <c r="H77" s="181"/>
      <c r="I77" s="181"/>
      <c r="J77" s="182">
        <f>J295</f>
        <v>13692.980000000001</v>
      </c>
      <c r="K77" s="124"/>
      <c r="L77" s="18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="9" customFormat="1" ht="19.92" customHeight="1">
      <c r="A78" s="9"/>
      <c r="B78" s="179"/>
      <c r="C78" s="124"/>
      <c r="D78" s="180" t="s">
        <v>126</v>
      </c>
      <c r="E78" s="181"/>
      <c r="F78" s="181"/>
      <c r="G78" s="181"/>
      <c r="H78" s="181"/>
      <c r="I78" s="181"/>
      <c r="J78" s="182">
        <f>J319</f>
        <v>66935.160000000003</v>
      </c>
      <c r="K78" s="124"/>
      <c r="L78" s="183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="9" customFormat="1" ht="19.92" customHeight="1">
      <c r="A79" s="9"/>
      <c r="B79" s="179"/>
      <c r="C79" s="124"/>
      <c r="D79" s="180" t="s">
        <v>127</v>
      </c>
      <c r="E79" s="181"/>
      <c r="F79" s="181"/>
      <c r="G79" s="181"/>
      <c r="H79" s="181"/>
      <c r="I79" s="181"/>
      <c r="J79" s="182">
        <f>J345</f>
        <v>34220</v>
      </c>
      <c r="K79" s="124"/>
      <c r="L79" s="183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="9" customFormat="1" ht="19.92" customHeight="1">
      <c r="A80" s="9"/>
      <c r="B80" s="179"/>
      <c r="C80" s="124"/>
      <c r="D80" s="180" t="s">
        <v>128</v>
      </c>
      <c r="E80" s="181"/>
      <c r="F80" s="181"/>
      <c r="G80" s="181"/>
      <c r="H80" s="181"/>
      <c r="I80" s="181"/>
      <c r="J80" s="182">
        <f>J350</f>
        <v>202492.62999999998</v>
      </c>
      <c r="K80" s="124"/>
      <c r="L80" s="183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="9" customFormat="1" ht="19.92" customHeight="1">
      <c r="A81" s="9"/>
      <c r="B81" s="179"/>
      <c r="C81" s="124"/>
      <c r="D81" s="180" t="s">
        <v>129</v>
      </c>
      <c r="E81" s="181"/>
      <c r="F81" s="181"/>
      <c r="G81" s="181"/>
      <c r="H81" s="181"/>
      <c r="I81" s="181"/>
      <c r="J81" s="182">
        <f>J380</f>
        <v>6195</v>
      </c>
      <c r="K81" s="124"/>
      <c r="L81" s="183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="8" customFormat="1" ht="24.96" customHeight="1">
      <c r="A82" s="8"/>
      <c r="B82" s="173"/>
      <c r="C82" s="174"/>
      <c r="D82" s="175" t="s">
        <v>130</v>
      </c>
      <c r="E82" s="176"/>
      <c r="F82" s="176"/>
      <c r="G82" s="176"/>
      <c r="H82" s="176"/>
      <c r="I82" s="176"/>
      <c r="J82" s="177">
        <f>J383</f>
        <v>7080</v>
      </c>
      <c r="K82" s="174"/>
      <c r="L82" s="17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="9" customFormat="1" ht="19.92" customHeight="1">
      <c r="A83" s="9"/>
      <c r="B83" s="179"/>
      <c r="C83" s="124"/>
      <c r="D83" s="180" t="s">
        <v>131</v>
      </c>
      <c r="E83" s="181"/>
      <c r="F83" s="181"/>
      <c r="G83" s="181"/>
      <c r="H83" s="181"/>
      <c r="I83" s="181"/>
      <c r="J83" s="182">
        <f>J384</f>
        <v>4720</v>
      </c>
      <c r="K83" s="124"/>
      <c r="L83" s="183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="9" customFormat="1" ht="19.92" customHeight="1">
      <c r="A84" s="9"/>
      <c r="B84" s="179"/>
      <c r="C84" s="124"/>
      <c r="D84" s="180" t="s">
        <v>132</v>
      </c>
      <c r="E84" s="181"/>
      <c r="F84" s="181"/>
      <c r="G84" s="181"/>
      <c r="H84" s="181"/>
      <c r="I84" s="181"/>
      <c r="J84" s="182">
        <f>J388</f>
        <v>2360</v>
      </c>
      <c r="K84" s="124"/>
      <c r="L84" s="183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="1" customFormat="1" ht="21.84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4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6.96" customHeight="1">
      <c r="A86" s="37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14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90" s="1" customFormat="1" ht="6.96" customHeight="1">
      <c r="A90" s="37"/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1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1" customFormat="1" ht="24.96" customHeight="1">
      <c r="A91" s="37"/>
      <c r="B91" s="38"/>
      <c r="C91" s="22" t="s">
        <v>133</v>
      </c>
      <c r="D91" s="39"/>
      <c r="E91" s="39"/>
      <c r="F91" s="39"/>
      <c r="G91" s="39"/>
      <c r="H91" s="39"/>
      <c r="I91" s="39"/>
      <c r="J91" s="39"/>
      <c r="K91" s="39"/>
      <c r="L91" s="1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1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1" customFormat="1" ht="12" customHeight="1">
      <c r="A93" s="37"/>
      <c r="B93" s="38"/>
      <c r="C93" s="31" t="s">
        <v>16</v>
      </c>
      <c r="D93" s="39"/>
      <c r="E93" s="39"/>
      <c r="F93" s="39"/>
      <c r="G93" s="39"/>
      <c r="H93" s="39"/>
      <c r="I93" s="39"/>
      <c r="J93" s="39"/>
      <c r="K93" s="39"/>
      <c r="L93" s="14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1" customFormat="1" ht="16.5" customHeight="1">
      <c r="A94" s="37"/>
      <c r="B94" s="38"/>
      <c r="C94" s="39"/>
      <c r="D94" s="39"/>
      <c r="E94" s="168" t="str">
        <f>E7</f>
        <v>Čtyřlístek- udržovací práce DL</v>
      </c>
      <c r="F94" s="31"/>
      <c r="G94" s="31"/>
      <c r="H94" s="31"/>
      <c r="I94" s="39"/>
      <c r="J94" s="39"/>
      <c r="K94" s="39"/>
      <c r="L94" s="14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t="12" customHeight="1">
      <c r="B95" s="20"/>
      <c r="C95" s="31" t="s">
        <v>105</v>
      </c>
      <c r="D95" s="21"/>
      <c r="E95" s="21"/>
      <c r="F95" s="21"/>
      <c r="G95" s="21"/>
      <c r="H95" s="21"/>
      <c r="I95" s="21"/>
      <c r="J95" s="21"/>
      <c r="K95" s="21"/>
      <c r="L95" s="19"/>
    </row>
    <row r="96" s="1" customFormat="1" ht="16.5" customHeight="1">
      <c r="A96" s="37"/>
      <c r="B96" s="38"/>
      <c r="C96" s="39"/>
      <c r="D96" s="39"/>
      <c r="E96" s="168" t="s">
        <v>106</v>
      </c>
      <c r="F96" s="39"/>
      <c r="G96" s="39"/>
      <c r="H96" s="39"/>
      <c r="I96" s="39"/>
      <c r="J96" s="39"/>
      <c r="K96" s="39"/>
      <c r="L96" s="14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1" customFormat="1" ht="12" customHeight="1">
      <c r="A97" s="37"/>
      <c r="B97" s="38"/>
      <c r="C97" s="31" t="s">
        <v>107</v>
      </c>
      <c r="D97" s="39"/>
      <c r="E97" s="39"/>
      <c r="F97" s="39"/>
      <c r="G97" s="39"/>
      <c r="H97" s="39"/>
      <c r="I97" s="39"/>
      <c r="J97" s="39"/>
      <c r="K97" s="39"/>
      <c r="L97" s="14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1" customFormat="1" ht="16.5" customHeight="1">
      <c r="A98" s="37"/>
      <c r="B98" s="38"/>
      <c r="C98" s="39"/>
      <c r="D98" s="39"/>
      <c r="E98" s="68" t="str">
        <f>E11</f>
        <v>2 - 1NP-stavební část</v>
      </c>
      <c r="F98" s="39"/>
      <c r="G98" s="39"/>
      <c r="H98" s="39"/>
      <c r="I98" s="39"/>
      <c r="J98" s="39"/>
      <c r="K98" s="39"/>
      <c r="L98" s="14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1" customFormat="1" ht="6.96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143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1" customFormat="1" ht="12" customHeight="1">
      <c r="A100" s="37"/>
      <c r="B100" s="38"/>
      <c r="C100" s="31" t="s">
        <v>21</v>
      </c>
      <c r="D100" s="39"/>
      <c r="E100" s="39"/>
      <c r="F100" s="26" t="str">
        <f>F14</f>
        <v>Ostrava</v>
      </c>
      <c r="G100" s="39"/>
      <c r="H100" s="39"/>
      <c r="I100" s="31" t="s">
        <v>23</v>
      </c>
      <c r="J100" s="71" t="str">
        <f>IF(J14="","",J14)</f>
        <v>19. 11. 2021</v>
      </c>
      <c r="K100" s="39"/>
      <c r="L100" s="143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1" customFormat="1" ht="6.96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143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1" customFormat="1" ht="15.15" customHeight="1">
      <c r="A102" s="37"/>
      <c r="B102" s="38"/>
      <c r="C102" s="31" t="s">
        <v>25</v>
      </c>
      <c r="D102" s="39"/>
      <c r="E102" s="39"/>
      <c r="F102" s="26" t="str">
        <f>E17</f>
        <v>Čtyřlístek</v>
      </c>
      <c r="G102" s="39"/>
      <c r="H102" s="39"/>
      <c r="I102" s="31" t="s">
        <v>33</v>
      </c>
      <c r="J102" s="35" t="str">
        <f>E23</f>
        <v xml:space="preserve"> </v>
      </c>
      <c r="K102" s="39"/>
      <c r="L102" s="143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1" customFormat="1" ht="15.15" customHeight="1">
      <c r="A103" s="37"/>
      <c r="B103" s="38"/>
      <c r="C103" s="31" t="s">
        <v>31</v>
      </c>
      <c r="D103" s="39"/>
      <c r="E103" s="39"/>
      <c r="F103" s="26" t="str">
        <f>IF(E20="","",E20)</f>
        <v>Vyplň údaj</v>
      </c>
      <c r="G103" s="39"/>
      <c r="H103" s="39"/>
      <c r="I103" s="31" t="s">
        <v>36</v>
      </c>
      <c r="J103" s="35" t="str">
        <f>E26</f>
        <v xml:space="preserve"> </v>
      </c>
      <c r="K103" s="39"/>
      <c r="L103" s="143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1" customFormat="1" ht="10.32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143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10" customFormat="1" ht="29.28" customHeight="1">
      <c r="A105" s="184"/>
      <c r="B105" s="185"/>
      <c r="C105" s="186" t="s">
        <v>134</v>
      </c>
      <c r="D105" s="187" t="s">
        <v>58</v>
      </c>
      <c r="E105" s="187" t="s">
        <v>54</v>
      </c>
      <c r="F105" s="187" t="s">
        <v>55</v>
      </c>
      <c r="G105" s="187" t="s">
        <v>135</v>
      </c>
      <c r="H105" s="187" t="s">
        <v>136</v>
      </c>
      <c r="I105" s="187" t="s">
        <v>137</v>
      </c>
      <c r="J105" s="187" t="s">
        <v>111</v>
      </c>
      <c r="K105" s="188" t="s">
        <v>138</v>
      </c>
      <c r="L105" s="189"/>
      <c r="M105" s="91" t="s">
        <v>19</v>
      </c>
      <c r="N105" s="92" t="s">
        <v>43</v>
      </c>
      <c r="O105" s="92" t="s">
        <v>139</v>
      </c>
      <c r="P105" s="92" t="s">
        <v>140</v>
      </c>
      <c r="Q105" s="92" t="s">
        <v>141</v>
      </c>
      <c r="R105" s="92" t="s">
        <v>142</v>
      </c>
      <c r="S105" s="92" t="s">
        <v>143</v>
      </c>
      <c r="T105" s="93" t="s">
        <v>144</v>
      </c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</row>
    <row r="106" s="1" customFormat="1" ht="22.8" customHeight="1">
      <c r="A106" s="37"/>
      <c r="B106" s="38"/>
      <c r="C106" s="98" t="s">
        <v>145</v>
      </c>
      <c r="D106" s="39"/>
      <c r="E106" s="39"/>
      <c r="F106" s="39"/>
      <c r="G106" s="39"/>
      <c r="H106" s="39"/>
      <c r="I106" s="39"/>
      <c r="J106" s="190">
        <f>BK106</f>
        <v>704867.33999999997</v>
      </c>
      <c r="K106" s="39"/>
      <c r="L106" s="43"/>
      <c r="M106" s="94"/>
      <c r="N106" s="191"/>
      <c r="O106" s="95"/>
      <c r="P106" s="192">
        <f>P107+P191+P383</f>
        <v>0</v>
      </c>
      <c r="Q106" s="95"/>
      <c r="R106" s="192">
        <f>R107+R191+R383</f>
        <v>4.8102640000000001</v>
      </c>
      <c r="S106" s="95"/>
      <c r="T106" s="193">
        <f>T107+T191+T383</f>
        <v>9.8255315600000017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72</v>
      </c>
      <c r="AU106" s="16" t="s">
        <v>112</v>
      </c>
      <c r="BK106" s="194">
        <f>BK107+BK191+BK383</f>
        <v>704867.33999999997</v>
      </c>
    </row>
    <row r="107" s="11" customFormat="1" ht="25.92" customHeight="1">
      <c r="A107" s="11"/>
      <c r="B107" s="195"/>
      <c r="C107" s="196"/>
      <c r="D107" s="197" t="s">
        <v>72</v>
      </c>
      <c r="E107" s="198" t="s">
        <v>146</v>
      </c>
      <c r="F107" s="198" t="s">
        <v>147</v>
      </c>
      <c r="G107" s="196"/>
      <c r="H107" s="196"/>
      <c r="I107" s="199"/>
      <c r="J107" s="200">
        <f>BK107</f>
        <v>180294.59</v>
      </c>
      <c r="K107" s="196"/>
      <c r="L107" s="201"/>
      <c r="M107" s="202"/>
      <c r="N107" s="203"/>
      <c r="O107" s="203"/>
      <c r="P107" s="204">
        <f>P108+P115+P140+P168+P187</f>
        <v>0</v>
      </c>
      <c r="Q107" s="203"/>
      <c r="R107" s="204">
        <f>R108+R115+R140+R168+R187</f>
        <v>1.5936659999999998</v>
      </c>
      <c r="S107" s="203"/>
      <c r="T107" s="205">
        <f>T108+T115+T140+T168+T187</f>
        <v>9.4151000000000025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R107" s="206" t="s">
        <v>77</v>
      </c>
      <c r="AT107" s="207" t="s">
        <v>72</v>
      </c>
      <c r="AU107" s="207" t="s">
        <v>73</v>
      </c>
      <c r="AY107" s="206" t="s">
        <v>148</v>
      </c>
      <c r="BK107" s="208">
        <f>BK108+BK115+BK140+BK168+BK187</f>
        <v>180294.59</v>
      </c>
    </row>
    <row r="108" s="11" customFormat="1" ht="22.8" customHeight="1">
      <c r="A108" s="11"/>
      <c r="B108" s="195"/>
      <c r="C108" s="196"/>
      <c r="D108" s="197" t="s">
        <v>72</v>
      </c>
      <c r="E108" s="209" t="s">
        <v>88</v>
      </c>
      <c r="F108" s="209" t="s">
        <v>561</v>
      </c>
      <c r="G108" s="196"/>
      <c r="H108" s="196"/>
      <c r="I108" s="199"/>
      <c r="J108" s="210">
        <f>BK108</f>
        <v>6372</v>
      </c>
      <c r="K108" s="196"/>
      <c r="L108" s="201"/>
      <c r="M108" s="202"/>
      <c r="N108" s="203"/>
      <c r="O108" s="203"/>
      <c r="P108" s="204">
        <f>SUM(P109:P114)</f>
        <v>0</v>
      </c>
      <c r="Q108" s="203"/>
      <c r="R108" s="204">
        <f>SUM(R109:R114)</f>
        <v>0.10804</v>
      </c>
      <c r="S108" s="203"/>
      <c r="T108" s="205">
        <f>SUM(T109:T114)</f>
        <v>0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R108" s="206" t="s">
        <v>77</v>
      </c>
      <c r="AT108" s="207" t="s">
        <v>72</v>
      </c>
      <c r="AU108" s="207" t="s">
        <v>77</v>
      </c>
      <c r="AY108" s="206" t="s">
        <v>148</v>
      </c>
      <c r="BK108" s="208">
        <f>SUM(BK109:BK114)</f>
        <v>6372</v>
      </c>
    </row>
    <row r="109" s="1" customFormat="1" ht="16.5" customHeight="1">
      <c r="A109" s="37"/>
      <c r="B109" s="38"/>
      <c r="C109" s="211" t="s">
        <v>77</v>
      </c>
      <c r="D109" s="211" t="s">
        <v>151</v>
      </c>
      <c r="E109" s="212" t="s">
        <v>562</v>
      </c>
      <c r="F109" s="213" t="s">
        <v>563</v>
      </c>
      <c r="G109" s="214" t="s">
        <v>183</v>
      </c>
      <c r="H109" s="215">
        <v>3</v>
      </c>
      <c r="I109" s="216">
        <v>1180</v>
      </c>
      <c r="J109" s="217">
        <f>ROUND(I109*H109,2)</f>
        <v>3540</v>
      </c>
      <c r="K109" s="213" t="s">
        <v>155</v>
      </c>
      <c r="L109" s="43"/>
      <c r="M109" s="218" t="s">
        <v>19</v>
      </c>
      <c r="N109" s="219" t="s">
        <v>45</v>
      </c>
      <c r="O109" s="83"/>
      <c r="P109" s="220">
        <f>O109*H109</f>
        <v>0</v>
      </c>
      <c r="Q109" s="220">
        <v>0.017940000000000001</v>
      </c>
      <c r="R109" s="220">
        <f>Q109*H109</f>
        <v>0.053820000000000007</v>
      </c>
      <c r="S109" s="220">
        <v>0</v>
      </c>
      <c r="T109" s="22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2" t="s">
        <v>91</v>
      </c>
      <c r="AT109" s="222" t="s">
        <v>151</v>
      </c>
      <c r="AU109" s="222" t="s">
        <v>81</v>
      </c>
      <c r="AY109" s="16" t="s">
        <v>148</v>
      </c>
      <c r="BE109" s="223">
        <f>IF(N109="základní",J109,0)</f>
        <v>0</v>
      </c>
      <c r="BF109" s="223">
        <f>IF(N109="snížená",J109,0)</f>
        <v>3540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6" t="s">
        <v>81</v>
      </c>
      <c r="BK109" s="223">
        <f>ROUND(I109*H109,2)</f>
        <v>3540</v>
      </c>
      <c r="BL109" s="16" t="s">
        <v>91</v>
      </c>
      <c r="BM109" s="222" t="s">
        <v>564</v>
      </c>
    </row>
    <row r="110" s="1" customFormat="1">
      <c r="A110" s="37"/>
      <c r="B110" s="38"/>
      <c r="C110" s="39"/>
      <c r="D110" s="224" t="s">
        <v>157</v>
      </c>
      <c r="E110" s="39"/>
      <c r="F110" s="225" t="s">
        <v>565</v>
      </c>
      <c r="G110" s="39"/>
      <c r="H110" s="39"/>
      <c r="I110" s="226"/>
      <c r="J110" s="39"/>
      <c r="K110" s="39"/>
      <c r="L110" s="43"/>
      <c r="M110" s="227"/>
      <c r="N110" s="228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157</v>
      </c>
      <c r="AU110" s="16" t="s">
        <v>81</v>
      </c>
    </row>
    <row r="111" s="1" customFormat="1">
      <c r="A111" s="37"/>
      <c r="B111" s="38"/>
      <c r="C111" s="39"/>
      <c r="D111" s="229" t="s">
        <v>159</v>
      </c>
      <c r="E111" s="39"/>
      <c r="F111" s="230" t="s">
        <v>566</v>
      </c>
      <c r="G111" s="39"/>
      <c r="H111" s="39"/>
      <c r="I111" s="226"/>
      <c r="J111" s="39"/>
      <c r="K111" s="39"/>
      <c r="L111" s="43"/>
      <c r="M111" s="227"/>
      <c r="N111" s="228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159</v>
      </c>
      <c r="AU111" s="16" t="s">
        <v>81</v>
      </c>
    </row>
    <row r="112" s="1" customFormat="1" ht="16.5" customHeight="1">
      <c r="A112" s="37"/>
      <c r="B112" s="38"/>
      <c r="C112" s="211" t="s">
        <v>81</v>
      </c>
      <c r="D112" s="211" t="s">
        <v>151</v>
      </c>
      <c r="E112" s="212" t="s">
        <v>567</v>
      </c>
      <c r="F112" s="213" t="s">
        <v>568</v>
      </c>
      <c r="G112" s="214" t="s">
        <v>183</v>
      </c>
      <c r="H112" s="215">
        <v>2</v>
      </c>
      <c r="I112" s="216">
        <v>1416</v>
      </c>
      <c r="J112" s="217">
        <f>ROUND(I112*H112,2)</f>
        <v>2832</v>
      </c>
      <c r="K112" s="213" t="s">
        <v>155</v>
      </c>
      <c r="L112" s="43"/>
      <c r="M112" s="218" t="s">
        <v>19</v>
      </c>
      <c r="N112" s="219" t="s">
        <v>45</v>
      </c>
      <c r="O112" s="83"/>
      <c r="P112" s="220">
        <f>O112*H112</f>
        <v>0</v>
      </c>
      <c r="Q112" s="220">
        <v>0.027109999999999999</v>
      </c>
      <c r="R112" s="220">
        <f>Q112*H112</f>
        <v>0.054219999999999997</v>
      </c>
      <c r="S112" s="220">
        <v>0</v>
      </c>
      <c r="T112" s="221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2" t="s">
        <v>91</v>
      </c>
      <c r="AT112" s="222" t="s">
        <v>151</v>
      </c>
      <c r="AU112" s="222" t="s">
        <v>81</v>
      </c>
      <c r="AY112" s="16" t="s">
        <v>148</v>
      </c>
      <c r="BE112" s="223">
        <f>IF(N112="základní",J112,0)</f>
        <v>0</v>
      </c>
      <c r="BF112" s="223">
        <f>IF(N112="snížená",J112,0)</f>
        <v>2832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6" t="s">
        <v>81</v>
      </c>
      <c r="BK112" s="223">
        <f>ROUND(I112*H112,2)</f>
        <v>2832</v>
      </c>
      <c r="BL112" s="16" t="s">
        <v>91</v>
      </c>
      <c r="BM112" s="222" t="s">
        <v>569</v>
      </c>
    </row>
    <row r="113" s="1" customFormat="1">
      <c r="A113" s="37"/>
      <c r="B113" s="38"/>
      <c r="C113" s="39"/>
      <c r="D113" s="224" t="s">
        <v>157</v>
      </c>
      <c r="E113" s="39"/>
      <c r="F113" s="225" t="s">
        <v>570</v>
      </c>
      <c r="G113" s="39"/>
      <c r="H113" s="39"/>
      <c r="I113" s="226"/>
      <c r="J113" s="39"/>
      <c r="K113" s="39"/>
      <c r="L113" s="43"/>
      <c r="M113" s="227"/>
      <c r="N113" s="228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157</v>
      </c>
      <c r="AU113" s="16" t="s">
        <v>81</v>
      </c>
    </row>
    <row r="114" s="1" customFormat="1">
      <c r="A114" s="37"/>
      <c r="B114" s="38"/>
      <c r="C114" s="39"/>
      <c r="D114" s="229" t="s">
        <v>159</v>
      </c>
      <c r="E114" s="39"/>
      <c r="F114" s="230" t="s">
        <v>571</v>
      </c>
      <c r="G114" s="39"/>
      <c r="H114" s="39"/>
      <c r="I114" s="226"/>
      <c r="J114" s="39"/>
      <c r="K114" s="39"/>
      <c r="L114" s="43"/>
      <c r="M114" s="227"/>
      <c r="N114" s="228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159</v>
      </c>
      <c r="AU114" s="16" t="s">
        <v>81</v>
      </c>
    </row>
    <row r="115" s="11" customFormat="1" ht="22.8" customHeight="1">
      <c r="A115" s="11"/>
      <c r="B115" s="195"/>
      <c r="C115" s="196"/>
      <c r="D115" s="197" t="s">
        <v>72</v>
      </c>
      <c r="E115" s="209" t="s">
        <v>149</v>
      </c>
      <c r="F115" s="209" t="s">
        <v>150</v>
      </c>
      <c r="G115" s="196"/>
      <c r="H115" s="196"/>
      <c r="I115" s="199"/>
      <c r="J115" s="210">
        <f>BK115</f>
        <v>83815.880000000005</v>
      </c>
      <c r="K115" s="196"/>
      <c r="L115" s="201"/>
      <c r="M115" s="202"/>
      <c r="N115" s="203"/>
      <c r="O115" s="203"/>
      <c r="P115" s="204">
        <f>SUM(P116:P139)</f>
        <v>0</v>
      </c>
      <c r="Q115" s="203"/>
      <c r="R115" s="204">
        <f>SUM(R116:R139)</f>
        <v>1.3868883999999999</v>
      </c>
      <c r="S115" s="203"/>
      <c r="T115" s="205">
        <f>SUM(T116:T139)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206" t="s">
        <v>77</v>
      </c>
      <c r="AT115" s="207" t="s">
        <v>72</v>
      </c>
      <c r="AU115" s="207" t="s">
        <v>77</v>
      </c>
      <c r="AY115" s="206" t="s">
        <v>148</v>
      </c>
      <c r="BK115" s="208">
        <f>SUM(BK116:BK139)</f>
        <v>83815.880000000005</v>
      </c>
    </row>
    <row r="116" s="1" customFormat="1" ht="16.5" customHeight="1">
      <c r="A116" s="37"/>
      <c r="B116" s="38"/>
      <c r="C116" s="211" t="s">
        <v>88</v>
      </c>
      <c r="D116" s="211" t="s">
        <v>151</v>
      </c>
      <c r="E116" s="212" t="s">
        <v>152</v>
      </c>
      <c r="F116" s="213" t="s">
        <v>153</v>
      </c>
      <c r="G116" s="214" t="s">
        <v>154</v>
      </c>
      <c r="H116" s="215">
        <v>75.951999999999998</v>
      </c>
      <c r="I116" s="216">
        <v>198.24000000000001</v>
      </c>
      <c r="J116" s="217">
        <f>ROUND(I116*H116,2)</f>
        <v>15056.719999999999</v>
      </c>
      <c r="K116" s="213" t="s">
        <v>155</v>
      </c>
      <c r="L116" s="43"/>
      <c r="M116" s="218" t="s">
        <v>19</v>
      </c>
      <c r="N116" s="219" t="s">
        <v>45</v>
      </c>
      <c r="O116" s="83"/>
      <c r="P116" s="220">
        <f>O116*H116</f>
        <v>0</v>
      </c>
      <c r="Q116" s="220">
        <v>0.0035000000000000001</v>
      </c>
      <c r="R116" s="220">
        <f>Q116*H116</f>
        <v>0.26583200000000001</v>
      </c>
      <c r="S116" s="220">
        <v>0</v>
      </c>
      <c r="T116" s="22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2" t="s">
        <v>91</v>
      </c>
      <c r="AT116" s="222" t="s">
        <v>151</v>
      </c>
      <c r="AU116" s="222" t="s">
        <v>81</v>
      </c>
      <c r="AY116" s="16" t="s">
        <v>148</v>
      </c>
      <c r="BE116" s="223">
        <f>IF(N116="základní",J116,0)</f>
        <v>0</v>
      </c>
      <c r="BF116" s="223">
        <f>IF(N116="snížená",J116,0)</f>
        <v>15056.719999999999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16" t="s">
        <v>81</v>
      </c>
      <c r="BK116" s="223">
        <f>ROUND(I116*H116,2)</f>
        <v>15056.719999999999</v>
      </c>
      <c r="BL116" s="16" t="s">
        <v>91</v>
      </c>
      <c r="BM116" s="222" t="s">
        <v>572</v>
      </c>
    </row>
    <row r="117" s="1" customFormat="1">
      <c r="A117" s="37"/>
      <c r="B117" s="38"/>
      <c r="C117" s="39"/>
      <c r="D117" s="224" t="s">
        <v>157</v>
      </c>
      <c r="E117" s="39"/>
      <c r="F117" s="225" t="s">
        <v>158</v>
      </c>
      <c r="G117" s="39"/>
      <c r="H117" s="39"/>
      <c r="I117" s="226"/>
      <c r="J117" s="39"/>
      <c r="K117" s="39"/>
      <c r="L117" s="43"/>
      <c r="M117" s="227"/>
      <c r="N117" s="228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157</v>
      </c>
      <c r="AU117" s="16" t="s">
        <v>81</v>
      </c>
    </row>
    <row r="118" s="1" customFormat="1">
      <c r="A118" s="37"/>
      <c r="B118" s="38"/>
      <c r="C118" s="39"/>
      <c r="D118" s="229" t="s">
        <v>159</v>
      </c>
      <c r="E118" s="39"/>
      <c r="F118" s="230" t="s">
        <v>160</v>
      </c>
      <c r="G118" s="39"/>
      <c r="H118" s="39"/>
      <c r="I118" s="226"/>
      <c r="J118" s="39"/>
      <c r="K118" s="39"/>
      <c r="L118" s="43"/>
      <c r="M118" s="227"/>
      <c r="N118" s="228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159</v>
      </c>
      <c r="AU118" s="16" t="s">
        <v>81</v>
      </c>
    </row>
    <row r="119" s="12" customFormat="1">
      <c r="A119" s="12"/>
      <c r="B119" s="231"/>
      <c r="C119" s="232"/>
      <c r="D119" s="224" t="s">
        <v>161</v>
      </c>
      <c r="E119" s="233" t="s">
        <v>19</v>
      </c>
      <c r="F119" s="234" t="s">
        <v>162</v>
      </c>
      <c r="G119" s="232"/>
      <c r="H119" s="235">
        <v>75.951999999999998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T119" s="241" t="s">
        <v>161</v>
      </c>
      <c r="AU119" s="241" t="s">
        <v>81</v>
      </c>
      <c r="AV119" s="12" t="s">
        <v>81</v>
      </c>
      <c r="AW119" s="12" t="s">
        <v>35</v>
      </c>
      <c r="AX119" s="12" t="s">
        <v>77</v>
      </c>
      <c r="AY119" s="241" t="s">
        <v>148</v>
      </c>
    </row>
    <row r="120" s="1" customFormat="1" ht="16.5" customHeight="1">
      <c r="A120" s="37"/>
      <c r="B120" s="38"/>
      <c r="C120" s="211" t="s">
        <v>91</v>
      </c>
      <c r="D120" s="211" t="s">
        <v>151</v>
      </c>
      <c r="E120" s="212" t="s">
        <v>163</v>
      </c>
      <c r="F120" s="213" t="s">
        <v>164</v>
      </c>
      <c r="G120" s="214" t="s">
        <v>154</v>
      </c>
      <c r="H120" s="215">
        <v>4.7800000000000002</v>
      </c>
      <c r="I120" s="216">
        <v>304.44</v>
      </c>
      <c r="J120" s="217">
        <f>ROUND(I120*H120,2)</f>
        <v>1455.22</v>
      </c>
      <c r="K120" s="213" t="s">
        <v>155</v>
      </c>
      <c r="L120" s="43"/>
      <c r="M120" s="218" t="s">
        <v>19</v>
      </c>
      <c r="N120" s="219" t="s">
        <v>45</v>
      </c>
      <c r="O120" s="83"/>
      <c r="P120" s="220">
        <f>O120*H120</f>
        <v>0</v>
      </c>
      <c r="Q120" s="220">
        <v>0.018380000000000001</v>
      </c>
      <c r="R120" s="220">
        <f>Q120*H120</f>
        <v>0.087856400000000001</v>
      </c>
      <c r="S120" s="220">
        <v>0</v>
      </c>
      <c r="T120" s="22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2" t="s">
        <v>91</v>
      </c>
      <c r="AT120" s="222" t="s">
        <v>151</v>
      </c>
      <c r="AU120" s="222" t="s">
        <v>81</v>
      </c>
      <c r="AY120" s="16" t="s">
        <v>148</v>
      </c>
      <c r="BE120" s="223">
        <f>IF(N120="základní",J120,0)</f>
        <v>0</v>
      </c>
      <c r="BF120" s="223">
        <f>IF(N120="snížená",J120,0)</f>
        <v>1455.22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6" t="s">
        <v>81</v>
      </c>
      <c r="BK120" s="223">
        <f>ROUND(I120*H120,2)</f>
        <v>1455.22</v>
      </c>
      <c r="BL120" s="16" t="s">
        <v>91</v>
      </c>
      <c r="BM120" s="222" t="s">
        <v>573</v>
      </c>
    </row>
    <row r="121" s="1" customFormat="1">
      <c r="A121" s="37"/>
      <c r="B121" s="38"/>
      <c r="C121" s="39"/>
      <c r="D121" s="224" t="s">
        <v>157</v>
      </c>
      <c r="E121" s="39"/>
      <c r="F121" s="225" t="s">
        <v>166</v>
      </c>
      <c r="G121" s="39"/>
      <c r="H121" s="39"/>
      <c r="I121" s="226"/>
      <c r="J121" s="39"/>
      <c r="K121" s="39"/>
      <c r="L121" s="43"/>
      <c r="M121" s="227"/>
      <c r="N121" s="228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157</v>
      </c>
      <c r="AU121" s="16" t="s">
        <v>81</v>
      </c>
    </row>
    <row r="122" s="1" customFormat="1">
      <c r="A122" s="37"/>
      <c r="B122" s="38"/>
      <c r="C122" s="39"/>
      <c r="D122" s="229" t="s">
        <v>159</v>
      </c>
      <c r="E122" s="39"/>
      <c r="F122" s="230" t="s">
        <v>167</v>
      </c>
      <c r="G122" s="39"/>
      <c r="H122" s="39"/>
      <c r="I122" s="226"/>
      <c r="J122" s="39"/>
      <c r="K122" s="39"/>
      <c r="L122" s="43"/>
      <c r="M122" s="227"/>
      <c r="N122" s="228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159</v>
      </c>
      <c r="AU122" s="16" t="s">
        <v>81</v>
      </c>
    </row>
    <row r="123" s="1" customFormat="1" ht="16.5" customHeight="1">
      <c r="A123" s="37"/>
      <c r="B123" s="38"/>
      <c r="C123" s="211" t="s">
        <v>174</v>
      </c>
      <c r="D123" s="211" t="s">
        <v>151</v>
      </c>
      <c r="E123" s="212" t="s">
        <v>168</v>
      </c>
      <c r="F123" s="213" t="s">
        <v>169</v>
      </c>
      <c r="G123" s="214" t="s">
        <v>154</v>
      </c>
      <c r="H123" s="215">
        <v>243.80000000000001</v>
      </c>
      <c r="I123" s="216">
        <v>156.94</v>
      </c>
      <c r="J123" s="217">
        <f>ROUND(I123*H123,2)</f>
        <v>38261.970000000001</v>
      </c>
      <c r="K123" s="213" t="s">
        <v>155</v>
      </c>
      <c r="L123" s="43"/>
      <c r="M123" s="218" t="s">
        <v>19</v>
      </c>
      <c r="N123" s="219" t="s">
        <v>45</v>
      </c>
      <c r="O123" s="83"/>
      <c r="P123" s="220">
        <f>O123*H123</f>
        <v>0</v>
      </c>
      <c r="Q123" s="220">
        <v>0.0035000000000000001</v>
      </c>
      <c r="R123" s="220">
        <f>Q123*H123</f>
        <v>0.85330000000000006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91</v>
      </c>
      <c r="AT123" s="222" t="s">
        <v>151</v>
      </c>
      <c r="AU123" s="222" t="s">
        <v>81</v>
      </c>
      <c r="AY123" s="16" t="s">
        <v>148</v>
      </c>
      <c r="BE123" s="223">
        <f>IF(N123="základní",J123,0)</f>
        <v>0</v>
      </c>
      <c r="BF123" s="223">
        <f>IF(N123="snížená",J123,0)</f>
        <v>38261.970000000001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6" t="s">
        <v>81</v>
      </c>
      <c r="BK123" s="223">
        <f>ROUND(I123*H123,2)</f>
        <v>38261.970000000001</v>
      </c>
      <c r="BL123" s="16" t="s">
        <v>91</v>
      </c>
      <c r="BM123" s="222" t="s">
        <v>574</v>
      </c>
    </row>
    <row r="124" s="1" customFormat="1">
      <c r="A124" s="37"/>
      <c r="B124" s="38"/>
      <c r="C124" s="39"/>
      <c r="D124" s="224" t="s">
        <v>157</v>
      </c>
      <c r="E124" s="39"/>
      <c r="F124" s="225" t="s">
        <v>171</v>
      </c>
      <c r="G124" s="39"/>
      <c r="H124" s="39"/>
      <c r="I124" s="226"/>
      <c r="J124" s="39"/>
      <c r="K124" s="39"/>
      <c r="L124" s="43"/>
      <c r="M124" s="227"/>
      <c r="N124" s="228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157</v>
      </c>
      <c r="AU124" s="16" t="s">
        <v>81</v>
      </c>
    </row>
    <row r="125" s="1" customFormat="1">
      <c r="A125" s="37"/>
      <c r="B125" s="38"/>
      <c r="C125" s="39"/>
      <c r="D125" s="229" t="s">
        <v>159</v>
      </c>
      <c r="E125" s="39"/>
      <c r="F125" s="230" t="s">
        <v>172</v>
      </c>
      <c r="G125" s="39"/>
      <c r="H125" s="39"/>
      <c r="I125" s="226"/>
      <c r="J125" s="39"/>
      <c r="K125" s="39"/>
      <c r="L125" s="43"/>
      <c r="M125" s="227"/>
      <c r="N125" s="228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159</v>
      </c>
      <c r="AU125" s="16" t="s">
        <v>81</v>
      </c>
    </row>
    <row r="126" s="12" customFormat="1">
      <c r="A126" s="12"/>
      <c r="B126" s="231"/>
      <c r="C126" s="232"/>
      <c r="D126" s="224" t="s">
        <v>161</v>
      </c>
      <c r="E126" s="233" t="s">
        <v>19</v>
      </c>
      <c r="F126" s="234" t="s">
        <v>173</v>
      </c>
      <c r="G126" s="232"/>
      <c r="H126" s="235">
        <v>243.80000000000001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41" t="s">
        <v>161</v>
      </c>
      <c r="AU126" s="241" t="s">
        <v>81</v>
      </c>
      <c r="AV126" s="12" t="s">
        <v>81</v>
      </c>
      <c r="AW126" s="12" t="s">
        <v>35</v>
      </c>
      <c r="AX126" s="12" t="s">
        <v>77</v>
      </c>
      <c r="AY126" s="241" t="s">
        <v>148</v>
      </c>
    </row>
    <row r="127" s="1" customFormat="1" ht="16.5" customHeight="1">
      <c r="A127" s="37"/>
      <c r="B127" s="38"/>
      <c r="C127" s="211" t="s">
        <v>149</v>
      </c>
      <c r="D127" s="211" t="s">
        <v>151</v>
      </c>
      <c r="E127" s="212" t="s">
        <v>175</v>
      </c>
      <c r="F127" s="213" t="s">
        <v>176</v>
      </c>
      <c r="G127" s="214" t="s">
        <v>154</v>
      </c>
      <c r="H127" s="215">
        <v>759.51999999999998</v>
      </c>
      <c r="I127" s="216">
        <v>20.059999999999999</v>
      </c>
      <c r="J127" s="217">
        <f>ROUND(I127*H127,2)</f>
        <v>15235.969999999999</v>
      </c>
      <c r="K127" s="213" t="s">
        <v>155</v>
      </c>
      <c r="L127" s="43"/>
      <c r="M127" s="218" t="s">
        <v>19</v>
      </c>
      <c r="N127" s="219" t="s">
        <v>45</v>
      </c>
      <c r="O127" s="83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2" t="s">
        <v>91</v>
      </c>
      <c r="AT127" s="222" t="s">
        <v>151</v>
      </c>
      <c r="AU127" s="222" t="s">
        <v>81</v>
      </c>
      <c r="AY127" s="16" t="s">
        <v>148</v>
      </c>
      <c r="BE127" s="223">
        <f>IF(N127="základní",J127,0)</f>
        <v>0</v>
      </c>
      <c r="BF127" s="223">
        <f>IF(N127="snížená",J127,0)</f>
        <v>15235.969999999999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6" t="s">
        <v>81</v>
      </c>
      <c r="BK127" s="223">
        <f>ROUND(I127*H127,2)</f>
        <v>15235.969999999999</v>
      </c>
      <c r="BL127" s="16" t="s">
        <v>91</v>
      </c>
      <c r="BM127" s="222" t="s">
        <v>575</v>
      </c>
    </row>
    <row r="128" s="1" customFormat="1">
      <c r="A128" s="37"/>
      <c r="B128" s="38"/>
      <c r="C128" s="39"/>
      <c r="D128" s="224" t="s">
        <v>157</v>
      </c>
      <c r="E128" s="39"/>
      <c r="F128" s="225" t="s">
        <v>178</v>
      </c>
      <c r="G128" s="39"/>
      <c r="H128" s="39"/>
      <c r="I128" s="226"/>
      <c r="J128" s="39"/>
      <c r="K128" s="39"/>
      <c r="L128" s="43"/>
      <c r="M128" s="227"/>
      <c r="N128" s="228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81</v>
      </c>
    </row>
    <row r="129" s="1" customFormat="1">
      <c r="A129" s="37"/>
      <c r="B129" s="38"/>
      <c r="C129" s="39"/>
      <c r="D129" s="229" t="s">
        <v>159</v>
      </c>
      <c r="E129" s="39"/>
      <c r="F129" s="230" t="s">
        <v>179</v>
      </c>
      <c r="G129" s="39"/>
      <c r="H129" s="39"/>
      <c r="I129" s="226"/>
      <c r="J129" s="39"/>
      <c r="K129" s="39"/>
      <c r="L129" s="43"/>
      <c r="M129" s="227"/>
      <c r="N129" s="228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159</v>
      </c>
      <c r="AU129" s="16" t="s">
        <v>81</v>
      </c>
    </row>
    <row r="130" s="12" customFormat="1">
      <c r="A130" s="12"/>
      <c r="B130" s="231"/>
      <c r="C130" s="232"/>
      <c r="D130" s="224" t="s">
        <v>161</v>
      </c>
      <c r="E130" s="233" t="s">
        <v>19</v>
      </c>
      <c r="F130" s="234" t="s">
        <v>180</v>
      </c>
      <c r="G130" s="232"/>
      <c r="H130" s="235">
        <v>759.51999999999998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41" t="s">
        <v>161</v>
      </c>
      <c r="AU130" s="241" t="s">
        <v>81</v>
      </c>
      <c r="AV130" s="12" t="s">
        <v>81</v>
      </c>
      <c r="AW130" s="12" t="s">
        <v>35</v>
      </c>
      <c r="AX130" s="12" t="s">
        <v>77</v>
      </c>
      <c r="AY130" s="241" t="s">
        <v>148</v>
      </c>
    </row>
    <row r="131" s="1" customFormat="1" ht="16.5" customHeight="1">
      <c r="A131" s="37"/>
      <c r="B131" s="38"/>
      <c r="C131" s="211" t="s">
        <v>187</v>
      </c>
      <c r="D131" s="211" t="s">
        <v>151</v>
      </c>
      <c r="E131" s="212" t="s">
        <v>576</v>
      </c>
      <c r="F131" s="213" t="s">
        <v>577</v>
      </c>
      <c r="G131" s="214" t="s">
        <v>183</v>
      </c>
      <c r="H131" s="215">
        <v>5</v>
      </c>
      <c r="I131" s="216">
        <v>1416</v>
      </c>
      <c r="J131" s="217">
        <f>ROUND(I131*H131,2)</f>
        <v>7080</v>
      </c>
      <c r="K131" s="213" t="s">
        <v>155</v>
      </c>
      <c r="L131" s="43"/>
      <c r="M131" s="218" t="s">
        <v>19</v>
      </c>
      <c r="N131" s="219" t="s">
        <v>45</v>
      </c>
      <c r="O131" s="83"/>
      <c r="P131" s="220">
        <f>O131*H131</f>
        <v>0</v>
      </c>
      <c r="Q131" s="220">
        <v>0.017770000000000001</v>
      </c>
      <c r="R131" s="220">
        <f>Q131*H131</f>
        <v>0.088850000000000012</v>
      </c>
      <c r="S131" s="220">
        <v>0</v>
      </c>
      <c r="T131" s="22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2" t="s">
        <v>91</v>
      </c>
      <c r="AT131" s="222" t="s">
        <v>151</v>
      </c>
      <c r="AU131" s="222" t="s">
        <v>81</v>
      </c>
      <c r="AY131" s="16" t="s">
        <v>148</v>
      </c>
      <c r="BE131" s="223">
        <f>IF(N131="základní",J131,0)</f>
        <v>0</v>
      </c>
      <c r="BF131" s="223">
        <f>IF(N131="snížená",J131,0)</f>
        <v>7080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6" t="s">
        <v>81</v>
      </c>
      <c r="BK131" s="223">
        <f>ROUND(I131*H131,2)</f>
        <v>7080</v>
      </c>
      <c r="BL131" s="16" t="s">
        <v>91</v>
      </c>
      <c r="BM131" s="222" t="s">
        <v>578</v>
      </c>
    </row>
    <row r="132" s="1" customFormat="1">
      <c r="A132" s="37"/>
      <c r="B132" s="38"/>
      <c r="C132" s="39"/>
      <c r="D132" s="224" t="s">
        <v>157</v>
      </c>
      <c r="E132" s="39"/>
      <c r="F132" s="225" t="s">
        <v>579</v>
      </c>
      <c r="G132" s="39"/>
      <c r="H132" s="39"/>
      <c r="I132" s="226"/>
      <c r="J132" s="39"/>
      <c r="K132" s="39"/>
      <c r="L132" s="43"/>
      <c r="M132" s="227"/>
      <c r="N132" s="228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157</v>
      </c>
      <c r="AU132" s="16" t="s">
        <v>81</v>
      </c>
    </row>
    <row r="133" s="1" customFormat="1">
      <c r="A133" s="37"/>
      <c r="B133" s="38"/>
      <c r="C133" s="39"/>
      <c r="D133" s="229" t="s">
        <v>159</v>
      </c>
      <c r="E133" s="39"/>
      <c r="F133" s="230" t="s">
        <v>580</v>
      </c>
      <c r="G133" s="39"/>
      <c r="H133" s="39"/>
      <c r="I133" s="226"/>
      <c r="J133" s="39"/>
      <c r="K133" s="39"/>
      <c r="L133" s="43"/>
      <c r="M133" s="227"/>
      <c r="N133" s="228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159</v>
      </c>
      <c r="AU133" s="16" t="s">
        <v>81</v>
      </c>
    </row>
    <row r="134" s="1" customFormat="1" ht="16.5" customHeight="1">
      <c r="A134" s="37"/>
      <c r="B134" s="38"/>
      <c r="C134" s="242" t="s">
        <v>191</v>
      </c>
      <c r="D134" s="242" t="s">
        <v>188</v>
      </c>
      <c r="E134" s="243" t="s">
        <v>189</v>
      </c>
      <c r="F134" s="244" t="s">
        <v>190</v>
      </c>
      <c r="G134" s="245" t="s">
        <v>183</v>
      </c>
      <c r="H134" s="246">
        <v>2</v>
      </c>
      <c r="I134" s="247">
        <v>1416</v>
      </c>
      <c r="J134" s="248">
        <f>ROUND(I134*H134,2)</f>
        <v>2832</v>
      </c>
      <c r="K134" s="244" t="s">
        <v>155</v>
      </c>
      <c r="L134" s="249"/>
      <c r="M134" s="250" t="s">
        <v>19</v>
      </c>
      <c r="N134" s="251" t="s">
        <v>45</v>
      </c>
      <c r="O134" s="83"/>
      <c r="P134" s="220">
        <f>O134*H134</f>
        <v>0</v>
      </c>
      <c r="Q134" s="220">
        <v>0.019230000000000001</v>
      </c>
      <c r="R134" s="220">
        <f>Q134*H134</f>
        <v>0.038460000000000001</v>
      </c>
      <c r="S134" s="220">
        <v>0</v>
      </c>
      <c r="T134" s="22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2" t="s">
        <v>191</v>
      </c>
      <c r="AT134" s="222" t="s">
        <v>188</v>
      </c>
      <c r="AU134" s="222" t="s">
        <v>81</v>
      </c>
      <c r="AY134" s="16" t="s">
        <v>148</v>
      </c>
      <c r="BE134" s="223">
        <f>IF(N134="základní",J134,0)</f>
        <v>0</v>
      </c>
      <c r="BF134" s="223">
        <f>IF(N134="snížená",J134,0)</f>
        <v>2832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6" t="s">
        <v>81</v>
      </c>
      <c r="BK134" s="223">
        <f>ROUND(I134*H134,2)</f>
        <v>2832</v>
      </c>
      <c r="BL134" s="16" t="s">
        <v>91</v>
      </c>
      <c r="BM134" s="222" t="s">
        <v>581</v>
      </c>
    </row>
    <row r="135" s="1" customFormat="1">
      <c r="A135" s="37"/>
      <c r="B135" s="38"/>
      <c r="C135" s="39"/>
      <c r="D135" s="224" t="s">
        <v>157</v>
      </c>
      <c r="E135" s="39"/>
      <c r="F135" s="225" t="s">
        <v>190</v>
      </c>
      <c r="G135" s="39"/>
      <c r="H135" s="39"/>
      <c r="I135" s="226"/>
      <c r="J135" s="39"/>
      <c r="K135" s="39"/>
      <c r="L135" s="43"/>
      <c r="M135" s="227"/>
      <c r="N135" s="228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157</v>
      </c>
      <c r="AU135" s="16" t="s">
        <v>81</v>
      </c>
    </row>
    <row r="136" s="1" customFormat="1">
      <c r="A136" s="37"/>
      <c r="B136" s="38"/>
      <c r="C136" s="39"/>
      <c r="D136" s="229" t="s">
        <v>159</v>
      </c>
      <c r="E136" s="39"/>
      <c r="F136" s="230" t="s">
        <v>193</v>
      </c>
      <c r="G136" s="39"/>
      <c r="H136" s="39"/>
      <c r="I136" s="226"/>
      <c r="J136" s="39"/>
      <c r="K136" s="39"/>
      <c r="L136" s="43"/>
      <c r="M136" s="227"/>
      <c r="N136" s="228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159</v>
      </c>
      <c r="AU136" s="16" t="s">
        <v>81</v>
      </c>
    </row>
    <row r="137" s="1" customFormat="1" ht="16.5" customHeight="1">
      <c r="A137" s="37"/>
      <c r="B137" s="38"/>
      <c r="C137" s="242" t="s">
        <v>194</v>
      </c>
      <c r="D137" s="242" t="s">
        <v>188</v>
      </c>
      <c r="E137" s="243" t="s">
        <v>582</v>
      </c>
      <c r="F137" s="244" t="s">
        <v>583</v>
      </c>
      <c r="G137" s="245" t="s">
        <v>183</v>
      </c>
      <c r="H137" s="246">
        <v>3</v>
      </c>
      <c r="I137" s="247">
        <v>1298</v>
      </c>
      <c r="J137" s="248">
        <f>ROUND(I137*H137,2)</f>
        <v>3894</v>
      </c>
      <c r="K137" s="244" t="s">
        <v>155</v>
      </c>
      <c r="L137" s="249"/>
      <c r="M137" s="250" t="s">
        <v>19</v>
      </c>
      <c r="N137" s="251" t="s">
        <v>45</v>
      </c>
      <c r="O137" s="83"/>
      <c r="P137" s="220">
        <f>O137*H137</f>
        <v>0</v>
      </c>
      <c r="Q137" s="220">
        <v>0.01753</v>
      </c>
      <c r="R137" s="220">
        <f>Q137*H137</f>
        <v>0.052589999999999998</v>
      </c>
      <c r="S137" s="220">
        <v>0</v>
      </c>
      <c r="T137" s="22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2" t="s">
        <v>191</v>
      </c>
      <c r="AT137" s="222" t="s">
        <v>188</v>
      </c>
      <c r="AU137" s="222" t="s">
        <v>81</v>
      </c>
      <c r="AY137" s="16" t="s">
        <v>148</v>
      </c>
      <c r="BE137" s="223">
        <f>IF(N137="základní",J137,0)</f>
        <v>0</v>
      </c>
      <c r="BF137" s="223">
        <f>IF(N137="snížená",J137,0)</f>
        <v>3894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6" t="s">
        <v>81</v>
      </c>
      <c r="BK137" s="223">
        <f>ROUND(I137*H137,2)</f>
        <v>3894</v>
      </c>
      <c r="BL137" s="16" t="s">
        <v>91</v>
      </c>
      <c r="BM137" s="222" t="s">
        <v>584</v>
      </c>
    </row>
    <row r="138" s="1" customFormat="1">
      <c r="A138" s="37"/>
      <c r="B138" s="38"/>
      <c r="C138" s="39"/>
      <c r="D138" s="224" t="s">
        <v>157</v>
      </c>
      <c r="E138" s="39"/>
      <c r="F138" s="225" t="s">
        <v>583</v>
      </c>
      <c r="G138" s="39"/>
      <c r="H138" s="39"/>
      <c r="I138" s="226"/>
      <c r="J138" s="39"/>
      <c r="K138" s="39"/>
      <c r="L138" s="43"/>
      <c r="M138" s="227"/>
      <c r="N138" s="228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157</v>
      </c>
      <c r="AU138" s="16" t="s">
        <v>81</v>
      </c>
    </row>
    <row r="139" s="1" customFormat="1">
      <c r="A139" s="37"/>
      <c r="B139" s="38"/>
      <c r="C139" s="39"/>
      <c r="D139" s="229" t="s">
        <v>159</v>
      </c>
      <c r="E139" s="39"/>
      <c r="F139" s="230" t="s">
        <v>585</v>
      </c>
      <c r="G139" s="39"/>
      <c r="H139" s="39"/>
      <c r="I139" s="226"/>
      <c r="J139" s="39"/>
      <c r="K139" s="39"/>
      <c r="L139" s="43"/>
      <c r="M139" s="227"/>
      <c r="N139" s="228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159</v>
      </c>
      <c r="AU139" s="16" t="s">
        <v>81</v>
      </c>
    </row>
    <row r="140" s="11" customFormat="1" ht="22.8" customHeight="1">
      <c r="A140" s="11"/>
      <c r="B140" s="195"/>
      <c r="C140" s="196"/>
      <c r="D140" s="197" t="s">
        <v>72</v>
      </c>
      <c r="E140" s="209" t="s">
        <v>194</v>
      </c>
      <c r="F140" s="209" t="s">
        <v>195</v>
      </c>
      <c r="G140" s="196"/>
      <c r="H140" s="196"/>
      <c r="I140" s="199"/>
      <c r="J140" s="210">
        <f>BK140</f>
        <v>57685.909999999996</v>
      </c>
      <c r="K140" s="196"/>
      <c r="L140" s="201"/>
      <c r="M140" s="202"/>
      <c r="N140" s="203"/>
      <c r="O140" s="203"/>
      <c r="P140" s="204">
        <f>SUM(P141:P167)</f>
        <v>0</v>
      </c>
      <c r="Q140" s="203"/>
      <c r="R140" s="204">
        <f>SUM(R141:R167)</f>
        <v>0.098737599999999995</v>
      </c>
      <c r="S140" s="203"/>
      <c r="T140" s="205">
        <f>SUM(T141:T167)</f>
        <v>9.4151000000000025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206" t="s">
        <v>77</v>
      </c>
      <c r="AT140" s="207" t="s">
        <v>72</v>
      </c>
      <c r="AU140" s="207" t="s">
        <v>77</v>
      </c>
      <c r="AY140" s="206" t="s">
        <v>148</v>
      </c>
      <c r="BK140" s="208">
        <f>SUM(BK141:BK167)</f>
        <v>57685.909999999996</v>
      </c>
    </row>
    <row r="141" s="1" customFormat="1" ht="21.75" customHeight="1">
      <c r="A141" s="37"/>
      <c r="B141" s="38"/>
      <c r="C141" s="211" t="s">
        <v>586</v>
      </c>
      <c r="D141" s="211" t="s">
        <v>151</v>
      </c>
      <c r="E141" s="212" t="s">
        <v>196</v>
      </c>
      <c r="F141" s="213" t="s">
        <v>197</v>
      </c>
      <c r="G141" s="214" t="s">
        <v>154</v>
      </c>
      <c r="H141" s="215">
        <v>759.51999999999998</v>
      </c>
      <c r="I141" s="216">
        <v>57.82</v>
      </c>
      <c r="J141" s="217">
        <f>ROUND(I141*H141,2)</f>
        <v>43915.449999999997</v>
      </c>
      <c r="K141" s="213" t="s">
        <v>155</v>
      </c>
      <c r="L141" s="43"/>
      <c r="M141" s="218" t="s">
        <v>19</v>
      </c>
      <c r="N141" s="219" t="s">
        <v>45</v>
      </c>
      <c r="O141" s="83"/>
      <c r="P141" s="220">
        <f>O141*H141</f>
        <v>0</v>
      </c>
      <c r="Q141" s="220">
        <v>0.00012999999999999999</v>
      </c>
      <c r="R141" s="220">
        <f>Q141*H141</f>
        <v>0.098737599999999995</v>
      </c>
      <c r="S141" s="220">
        <v>0</v>
      </c>
      <c r="T141" s="22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91</v>
      </c>
      <c r="AT141" s="222" t="s">
        <v>151</v>
      </c>
      <c r="AU141" s="222" t="s">
        <v>81</v>
      </c>
      <c r="AY141" s="16" t="s">
        <v>148</v>
      </c>
      <c r="BE141" s="223">
        <f>IF(N141="základní",J141,0)</f>
        <v>0</v>
      </c>
      <c r="BF141" s="223">
        <f>IF(N141="snížená",J141,0)</f>
        <v>43915.449999999997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6" t="s">
        <v>81</v>
      </c>
      <c r="BK141" s="223">
        <f>ROUND(I141*H141,2)</f>
        <v>43915.449999999997</v>
      </c>
      <c r="BL141" s="16" t="s">
        <v>91</v>
      </c>
      <c r="BM141" s="222" t="s">
        <v>587</v>
      </c>
    </row>
    <row r="142" s="1" customFormat="1">
      <c r="A142" s="37"/>
      <c r="B142" s="38"/>
      <c r="C142" s="39"/>
      <c r="D142" s="224" t="s">
        <v>157</v>
      </c>
      <c r="E142" s="39"/>
      <c r="F142" s="225" t="s">
        <v>199</v>
      </c>
      <c r="G142" s="39"/>
      <c r="H142" s="39"/>
      <c r="I142" s="226"/>
      <c r="J142" s="39"/>
      <c r="K142" s="39"/>
      <c r="L142" s="43"/>
      <c r="M142" s="227"/>
      <c r="N142" s="228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157</v>
      </c>
      <c r="AU142" s="16" t="s">
        <v>81</v>
      </c>
    </row>
    <row r="143" s="1" customFormat="1">
      <c r="A143" s="37"/>
      <c r="B143" s="38"/>
      <c r="C143" s="39"/>
      <c r="D143" s="229" t="s">
        <v>159</v>
      </c>
      <c r="E143" s="39"/>
      <c r="F143" s="230" t="s">
        <v>200</v>
      </c>
      <c r="G143" s="39"/>
      <c r="H143" s="39"/>
      <c r="I143" s="226"/>
      <c r="J143" s="39"/>
      <c r="K143" s="39"/>
      <c r="L143" s="43"/>
      <c r="M143" s="227"/>
      <c r="N143" s="228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159</v>
      </c>
      <c r="AU143" s="16" t="s">
        <v>81</v>
      </c>
    </row>
    <row r="144" s="12" customFormat="1">
      <c r="A144" s="12"/>
      <c r="B144" s="231"/>
      <c r="C144" s="232"/>
      <c r="D144" s="224" t="s">
        <v>161</v>
      </c>
      <c r="E144" s="233" t="s">
        <v>19</v>
      </c>
      <c r="F144" s="234" t="s">
        <v>180</v>
      </c>
      <c r="G144" s="232"/>
      <c r="H144" s="235">
        <v>759.51999999999998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1" t="s">
        <v>161</v>
      </c>
      <c r="AU144" s="241" t="s">
        <v>81</v>
      </c>
      <c r="AV144" s="12" t="s">
        <v>81</v>
      </c>
      <c r="AW144" s="12" t="s">
        <v>35</v>
      </c>
      <c r="AX144" s="12" t="s">
        <v>77</v>
      </c>
      <c r="AY144" s="241" t="s">
        <v>148</v>
      </c>
    </row>
    <row r="145" s="1" customFormat="1" ht="16.5" customHeight="1">
      <c r="A145" s="37"/>
      <c r="B145" s="38"/>
      <c r="C145" s="211" t="s">
        <v>588</v>
      </c>
      <c r="D145" s="211" t="s">
        <v>151</v>
      </c>
      <c r="E145" s="212" t="s">
        <v>201</v>
      </c>
      <c r="F145" s="213" t="s">
        <v>202</v>
      </c>
      <c r="G145" s="214" t="s">
        <v>154</v>
      </c>
      <c r="H145" s="215">
        <v>759.51999999999998</v>
      </c>
      <c r="I145" s="216">
        <v>3.54</v>
      </c>
      <c r="J145" s="217">
        <f>ROUND(I145*H145,2)</f>
        <v>2688.6999999999998</v>
      </c>
      <c r="K145" s="213" t="s">
        <v>155</v>
      </c>
      <c r="L145" s="43"/>
      <c r="M145" s="218" t="s">
        <v>19</v>
      </c>
      <c r="N145" s="219" t="s">
        <v>45</v>
      </c>
      <c r="O145" s="83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2" t="s">
        <v>91</v>
      </c>
      <c r="AT145" s="222" t="s">
        <v>151</v>
      </c>
      <c r="AU145" s="222" t="s">
        <v>81</v>
      </c>
      <c r="AY145" s="16" t="s">
        <v>148</v>
      </c>
      <c r="BE145" s="223">
        <f>IF(N145="základní",J145,0)</f>
        <v>0</v>
      </c>
      <c r="BF145" s="223">
        <f>IF(N145="snížená",J145,0)</f>
        <v>2688.6999999999998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6" t="s">
        <v>81</v>
      </c>
      <c r="BK145" s="223">
        <f>ROUND(I145*H145,2)</f>
        <v>2688.6999999999998</v>
      </c>
      <c r="BL145" s="16" t="s">
        <v>91</v>
      </c>
      <c r="BM145" s="222" t="s">
        <v>589</v>
      </c>
    </row>
    <row r="146" s="1" customFormat="1">
      <c r="A146" s="37"/>
      <c r="B146" s="38"/>
      <c r="C146" s="39"/>
      <c r="D146" s="224" t="s">
        <v>157</v>
      </c>
      <c r="E146" s="39"/>
      <c r="F146" s="225" t="s">
        <v>204</v>
      </c>
      <c r="G146" s="39"/>
      <c r="H146" s="39"/>
      <c r="I146" s="226"/>
      <c r="J146" s="39"/>
      <c r="K146" s="39"/>
      <c r="L146" s="43"/>
      <c r="M146" s="227"/>
      <c r="N146" s="228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157</v>
      </c>
      <c r="AU146" s="16" t="s">
        <v>81</v>
      </c>
    </row>
    <row r="147" s="1" customFormat="1">
      <c r="A147" s="37"/>
      <c r="B147" s="38"/>
      <c r="C147" s="39"/>
      <c r="D147" s="229" t="s">
        <v>159</v>
      </c>
      <c r="E147" s="39"/>
      <c r="F147" s="230" t="s">
        <v>205</v>
      </c>
      <c r="G147" s="39"/>
      <c r="H147" s="39"/>
      <c r="I147" s="226"/>
      <c r="J147" s="39"/>
      <c r="K147" s="39"/>
      <c r="L147" s="43"/>
      <c r="M147" s="227"/>
      <c r="N147" s="228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159</v>
      </c>
      <c r="AU147" s="16" t="s">
        <v>81</v>
      </c>
    </row>
    <row r="148" s="12" customFormat="1">
      <c r="A148" s="12"/>
      <c r="B148" s="231"/>
      <c r="C148" s="232"/>
      <c r="D148" s="224" t="s">
        <v>161</v>
      </c>
      <c r="E148" s="233" t="s">
        <v>19</v>
      </c>
      <c r="F148" s="234" t="s">
        <v>180</v>
      </c>
      <c r="G148" s="232"/>
      <c r="H148" s="235">
        <v>759.51999999999998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1" t="s">
        <v>161</v>
      </c>
      <c r="AU148" s="241" t="s">
        <v>81</v>
      </c>
      <c r="AV148" s="12" t="s">
        <v>81</v>
      </c>
      <c r="AW148" s="12" t="s">
        <v>35</v>
      </c>
      <c r="AX148" s="12" t="s">
        <v>77</v>
      </c>
      <c r="AY148" s="241" t="s">
        <v>148</v>
      </c>
    </row>
    <row r="149" s="1" customFormat="1" ht="16.5" customHeight="1">
      <c r="A149" s="37"/>
      <c r="B149" s="38"/>
      <c r="C149" s="211" t="s">
        <v>220</v>
      </c>
      <c r="D149" s="211" t="s">
        <v>151</v>
      </c>
      <c r="E149" s="212" t="s">
        <v>590</v>
      </c>
      <c r="F149" s="213" t="s">
        <v>591</v>
      </c>
      <c r="G149" s="214" t="s">
        <v>154</v>
      </c>
      <c r="H149" s="215">
        <v>17.100000000000001</v>
      </c>
      <c r="I149" s="216">
        <v>132.16</v>
      </c>
      <c r="J149" s="217">
        <f>ROUND(I149*H149,2)</f>
        <v>2259.9400000000001</v>
      </c>
      <c r="K149" s="213" t="s">
        <v>155</v>
      </c>
      <c r="L149" s="43"/>
      <c r="M149" s="218" t="s">
        <v>19</v>
      </c>
      <c r="N149" s="219" t="s">
        <v>45</v>
      </c>
      <c r="O149" s="83"/>
      <c r="P149" s="220">
        <f>O149*H149</f>
        <v>0</v>
      </c>
      <c r="Q149" s="220">
        <v>0</v>
      </c>
      <c r="R149" s="220">
        <f>Q149*H149</f>
        <v>0</v>
      </c>
      <c r="S149" s="220">
        <v>0.26100000000000001</v>
      </c>
      <c r="T149" s="221">
        <f>S149*H149</f>
        <v>4.4631000000000007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2" t="s">
        <v>91</v>
      </c>
      <c r="AT149" s="222" t="s">
        <v>151</v>
      </c>
      <c r="AU149" s="222" t="s">
        <v>81</v>
      </c>
      <c r="AY149" s="16" t="s">
        <v>148</v>
      </c>
      <c r="BE149" s="223">
        <f>IF(N149="základní",J149,0)</f>
        <v>0</v>
      </c>
      <c r="BF149" s="223">
        <f>IF(N149="snížená",J149,0)</f>
        <v>2259.9400000000001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6" t="s">
        <v>81</v>
      </c>
      <c r="BK149" s="223">
        <f>ROUND(I149*H149,2)</f>
        <v>2259.9400000000001</v>
      </c>
      <c r="BL149" s="16" t="s">
        <v>91</v>
      </c>
      <c r="BM149" s="222" t="s">
        <v>592</v>
      </c>
    </row>
    <row r="150" s="1" customFormat="1">
      <c r="A150" s="37"/>
      <c r="B150" s="38"/>
      <c r="C150" s="39"/>
      <c r="D150" s="224" t="s">
        <v>157</v>
      </c>
      <c r="E150" s="39"/>
      <c r="F150" s="225" t="s">
        <v>593</v>
      </c>
      <c r="G150" s="39"/>
      <c r="H150" s="39"/>
      <c r="I150" s="226"/>
      <c r="J150" s="39"/>
      <c r="K150" s="39"/>
      <c r="L150" s="43"/>
      <c r="M150" s="227"/>
      <c r="N150" s="228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157</v>
      </c>
      <c r="AU150" s="16" t="s">
        <v>81</v>
      </c>
    </row>
    <row r="151" s="1" customFormat="1">
      <c r="A151" s="37"/>
      <c r="B151" s="38"/>
      <c r="C151" s="39"/>
      <c r="D151" s="229" t="s">
        <v>159</v>
      </c>
      <c r="E151" s="39"/>
      <c r="F151" s="230" t="s">
        <v>594</v>
      </c>
      <c r="G151" s="39"/>
      <c r="H151" s="39"/>
      <c r="I151" s="226"/>
      <c r="J151" s="39"/>
      <c r="K151" s="39"/>
      <c r="L151" s="43"/>
      <c r="M151" s="227"/>
      <c r="N151" s="228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159</v>
      </c>
      <c r="AU151" s="16" t="s">
        <v>81</v>
      </c>
    </row>
    <row r="152" s="12" customFormat="1">
      <c r="A152" s="12"/>
      <c r="B152" s="231"/>
      <c r="C152" s="232"/>
      <c r="D152" s="224" t="s">
        <v>161</v>
      </c>
      <c r="E152" s="233" t="s">
        <v>19</v>
      </c>
      <c r="F152" s="234" t="s">
        <v>595</v>
      </c>
      <c r="G152" s="232"/>
      <c r="H152" s="235">
        <v>17.100000000000001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41" t="s">
        <v>161</v>
      </c>
      <c r="AU152" s="241" t="s">
        <v>81</v>
      </c>
      <c r="AV152" s="12" t="s">
        <v>81</v>
      </c>
      <c r="AW152" s="12" t="s">
        <v>35</v>
      </c>
      <c r="AX152" s="12" t="s">
        <v>77</v>
      </c>
      <c r="AY152" s="241" t="s">
        <v>148</v>
      </c>
    </row>
    <row r="153" s="1" customFormat="1" ht="16.5" customHeight="1">
      <c r="A153" s="37"/>
      <c r="B153" s="38"/>
      <c r="C153" s="211" t="s">
        <v>8</v>
      </c>
      <c r="D153" s="211" t="s">
        <v>151</v>
      </c>
      <c r="E153" s="212" t="s">
        <v>596</v>
      </c>
      <c r="F153" s="213" t="s">
        <v>597</v>
      </c>
      <c r="G153" s="214" t="s">
        <v>215</v>
      </c>
      <c r="H153" s="215">
        <v>0.29999999999999999</v>
      </c>
      <c r="I153" s="216">
        <v>4266.8800000000001</v>
      </c>
      <c r="J153" s="217">
        <f>ROUND(I153*H153,2)</f>
        <v>1280.06</v>
      </c>
      <c r="K153" s="213" t="s">
        <v>155</v>
      </c>
      <c r="L153" s="43"/>
      <c r="M153" s="218" t="s">
        <v>19</v>
      </c>
      <c r="N153" s="219" t="s">
        <v>45</v>
      </c>
      <c r="O153" s="83"/>
      <c r="P153" s="220">
        <f>O153*H153</f>
        <v>0</v>
      </c>
      <c r="Q153" s="220">
        <v>0</v>
      </c>
      <c r="R153" s="220">
        <f>Q153*H153</f>
        <v>0</v>
      </c>
      <c r="S153" s="220">
        <v>2.2000000000000002</v>
      </c>
      <c r="T153" s="221">
        <f>S153*H153</f>
        <v>0.66000000000000003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2" t="s">
        <v>91</v>
      </c>
      <c r="AT153" s="222" t="s">
        <v>151</v>
      </c>
      <c r="AU153" s="222" t="s">
        <v>81</v>
      </c>
      <c r="AY153" s="16" t="s">
        <v>148</v>
      </c>
      <c r="BE153" s="223">
        <f>IF(N153="základní",J153,0)</f>
        <v>0</v>
      </c>
      <c r="BF153" s="223">
        <f>IF(N153="snížená",J153,0)</f>
        <v>1280.06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6" t="s">
        <v>81</v>
      </c>
      <c r="BK153" s="223">
        <f>ROUND(I153*H153,2)</f>
        <v>1280.06</v>
      </c>
      <c r="BL153" s="16" t="s">
        <v>91</v>
      </c>
      <c r="BM153" s="222" t="s">
        <v>598</v>
      </c>
    </row>
    <row r="154" s="1" customFormat="1">
      <c r="A154" s="37"/>
      <c r="B154" s="38"/>
      <c r="C154" s="39"/>
      <c r="D154" s="224" t="s">
        <v>157</v>
      </c>
      <c r="E154" s="39"/>
      <c r="F154" s="225" t="s">
        <v>599</v>
      </c>
      <c r="G154" s="39"/>
      <c r="H154" s="39"/>
      <c r="I154" s="226"/>
      <c r="J154" s="39"/>
      <c r="K154" s="39"/>
      <c r="L154" s="43"/>
      <c r="M154" s="227"/>
      <c r="N154" s="228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157</v>
      </c>
      <c r="AU154" s="16" t="s">
        <v>81</v>
      </c>
    </row>
    <row r="155" s="1" customFormat="1">
      <c r="A155" s="37"/>
      <c r="B155" s="38"/>
      <c r="C155" s="39"/>
      <c r="D155" s="229" t="s">
        <v>159</v>
      </c>
      <c r="E155" s="39"/>
      <c r="F155" s="230" t="s">
        <v>600</v>
      </c>
      <c r="G155" s="39"/>
      <c r="H155" s="39"/>
      <c r="I155" s="226"/>
      <c r="J155" s="39"/>
      <c r="K155" s="39"/>
      <c r="L155" s="43"/>
      <c r="M155" s="227"/>
      <c r="N155" s="228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159</v>
      </c>
      <c r="AU155" s="16" t="s">
        <v>81</v>
      </c>
    </row>
    <row r="156" s="12" customFormat="1">
      <c r="A156" s="12"/>
      <c r="B156" s="231"/>
      <c r="C156" s="232"/>
      <c r="D156" s="224" t="s">
        <v>161</v>
      </c>
      <c r="E156" s="233" t="s">
        <v>19</v>
      </c>
      <c r="F156" s="234" t="s">
        <v>601</v>
      </c>
      <c r="G156" s="232"/>
      <c r="H156" s="235">
        <v>0.29999999999999999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41" t="s">
        <v>161</v>
      </c>
      <c r="AU156" s="241" t="s">
        <v>81</v>
      </c>
      <c r="AV156" s="12" t="s">
        <v>81</v>
      </c>
      <c r="AW156" s="12" t="s">
        <v>35</v>
      </c>
      <c r="AX156" s="12" t="s">
        <v>77</v>
      </c>
      <c r="AY156" s="241" t="s">
        <v>148</v>
      </c>
    </row>
    <row r="157" s="1" customFormat="1" ht="16.5" customHeight="1">
      <c r="A157" s="37"/>
      <c r="B157" s="38"/>
      <c r="C157" s="211" t="s">
        <v>235</v>
      </c>
      <c r="D157" s="211" t="s">
        <v>151</v>
      </c>
      <c r="E157" s="212" t="s">
        <v>207</v>
      </c>
      <c r="F157" s="213" t="s">
        <v>208</v>
      </c>
      <c r="G157" s="214" t="s">
        <v>154</v>
      </c>
      <c r="H157" s="215">
        <v>8</v>
      </c>
      <c r="I157" s="216">
        <v>283.19999999999999</v>
      </c>
      <c r="J157" s="217">
        <f>ROUND(I157*H157,2)</f>
        <v>2265.5999999999999</v>
      </c>
      <c r="K157" s="213" t="s">
        <v>155</v>
      </c>
      <c r="L157" s="43"/>
      <c r="M157" s="218" t="s">
        <v>19</v>
      </c>
      <c r="N157" s="219" t="s">
        <v>45</v>
      </c>
      <c r="O157" s="83"/>
      <c r="P157" s="220">
        <f>O157*H157</f>
        <v>0</v>
      </c>
      <c r="Q157" s="220">
        <v>0</v>
      </c>
      <c r="R157" s="220">
        <f>Q157*H157</f>
        <v>0</v>
      </c>
      <c r="S157" s="220">
        <v>0.063</v>
      </c>
      <c r="T157" s="221">
        <f>S157*H157</f>
        <v>0.504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2" t="s">
        <v>91</v>
      </c>
      <c r="AT157" s="222" t="s">
        <v>151</v>
      </c>
      <c r="AU157" s="222" t="s">
        <v>81</v>
      </c>
      <c r="AY157" s="16" t="s">
        <v>148</v>
      </c>
      <c r="BE157" s="223">
        <f>IF(N157="základní",J157,0)</f>
        <v>0</v>
      </c>
      <c r="BF157" s="223">
        <f>IF(N157="snížená",J157,0)</f>
        <v>2265.5999999999999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6" t="s">
        <v>81</v>
      </c>
      <c r="BK157" s="223">
        <f>ROUND(I157*H157,2)</f>
        <v>2265.5999999999999</v>
      </c>
      <c r="BL157" s="16" t="s">
        <v>91</v>
      </c>
      <c r="BM157" s="222" t="s">
        <v>602</v>
      </c>
    </row>
    <row r="158" s="1" customFormat="1">
      <c r="A158" s="37"/>
      <c r="B158" s="38"/>
      <c r="C158" s="39"/>
      <c r="D158" s="224" t="s">
        <v>157</v>
      </c>
      <c r="E158" s="39"/>
      <c r="F158" s="225" t="s">
        <v>210</v>
      </c>
      <c r="G158" s="39"/>
      <c r="H158" s="39"/>
      <c r="I158" s="226"/>
      <c r="J158" s="39"/>
      <c r="K158" s="39"/>
      <c r="L158" s="43"/>
      <c r="M158" s="227"/>
      <c r="N158" s="228"/>
      <c r="O158" s="83"/>
      <c r="P158" s="83"/>
      <c r="Q158" s="83"/>
      <c r="R158" s="83"/>
      <c r="S158" s="83"/>
      <c r="T158" s="84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157</v>
      </c>
      <c r="AU158" s="16" t="s">
        <v>81</v>
      </c>
    </row>
    <row r="159" s="1" customFormat="1">
      <c r="A159" s="37"/>
      <c r="B159" s="38"/>
      <c r="C159" s="39"/>
      <c r="D159" s="229" t="s">
        <v>159</v>
      </c>
      <c r="E159" s="39"/>
      <c r="F159" s="230" t="s">
        <v>211</v>
      </c>
      <c r="G159" s="39"/>
      <c r="H159" s="39"/>
      <c r="I159" s="226"/>
      <c r="J159" s="39"/>
      <c r="K159" s="39"/>
      <c r="L159" s="43"/>
      <c r="M159" s="227"/>
      <c r="N159" s="228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159</v>
      </c>
      <c r="AU159" s="16" t="s">
        <v>81</v>
      </c>
    </row>
    <row r="160" s="1" customFormat="1" ht="16.5" customHeight="1">
      <c r="A160" s="37"/>
      <c r="B160" s="38"/>
      <c r="C160" s="211" t="s">
        <v>241</v>
      </c>
      <c r="D160" s="211" t="s">
        <v>151</v>
      </c>
      <c r="E160" s="212" t="s">
        <v>213</v>
      </c>
      <c r="F160" s="213" t="s">
        <v>214</v>
      </c>
      <c r="G160" s="214" t="s">
        <v>215</v>
      </c>
      <c r="H160" s="215">
        <v>0.47999999999999998</v>
      </c>
      <c r="I160" s="216">
        <v>1161.1199999999999</v>
      </c>
      <c r="J160" s="217">
        <f>ROUND(I160*H160,2)</f>
        <v>557.34000000000003</v>
      </c>
      <c r="K160" s="213" t="s">
        <v>155</v>
      </c>
      <c r="L160" s="43"/>
      <c r="M160" s="218" t="s">
        <v>19</v>
      </c>
      <c r="N160" s="219" t="s">
        <v>45</v>
      </c>
      <c r="O160" s="83"/>
      <c r="P160" s="220">
        <f>O160*H160</f>
        <v>0</v>
      </c>
      <c r="Q160" s="220">
        <v>0</v>
      </c>
      <c r="R160" s="220">
        <f>Q160*H160</f>
        <v>0</v>
      </c>
      <c r="S160" s="220">
        <v>1.8</v>
      </c>
      <c r="T160" s="221">
        <f>S160*H160</f>
        <v>0.86399999999999999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2" t="s">
        <v>91</v>
      </c>
      <c r="AT160" s="222" t="s">
        <v>151</v>
      </c>
      <c r="AU160" s="222" t="s">
        <v>81</v>
      </c>
      <c r="AY160" s="16" t="s">
        <v>148</v>
      </c>
      <c r="BE160" s="223">
        <f>IF(N160="základní",J160,0)</f>
        <v>0</v>
      </c>
      <c r="BF160" s="223">
        <f>IF(N160="snížená",J160,0)</f>
        <v>557.34000000000003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6" t="s">
        <v>81</v>
      </c>
      <c r="BK160" s="223">
        <f>ROUND(I160*H160,2)</f>
        <v>557.34000000000003</v>
      </c>
      <c r="BL160" s="16" t="s">
        <v>91</v>
      </c>
      <c r="BM160" s="222" t="s">
        <v>603</v>
      </c>
    </row>
    <row r="161" s="1" customFormat="1">
      <c r="A161" s="37"/>
      <c r="B161" s="38"/>
      <c r="C161" s="39"/>
      <c r="D161" s="224" t="s">
        <v>157</v>
      </c>
      <c r="E161" s="39"/>
      <c r="F161" s="225" t="s">
        <v>217</v>
      </c>
      <c r="G161" s="39"/>
      <c r="H161" s="39"/>
      <c r="I161" s="226"/>
      <c r="J161" s="39"/>
      <c r="K161" s="39"/>
      <c r="L161" s="43"/>
      <c r="M161" s="227"/>
      <c r="N161" s="228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157</v>
      </c>
      <c r="AU161" s="16" t="s">
        <v>81</v>
      </c>
    </row>
    <row r="162" s="1" customFormat="1">
      <c r="A162" s="37"/>
      <c r="B162" s="38"/>
      <c r="C162" s="39"/>
      <c r="D162" s="229" t="s">
        <v>159</v>
      </c>
      <c r="E162" s="39"/>
      <c r="F162" s="230" t="s">
        <v>218</v>
      </c>
      <c r="G162" s="39"/>
      <c r="H162" s="39"/>
      <c r="I162" s="226"/>
      <c r="J162" s="39"/>
      <c r="K162" s="39"/>
      <c r="L162" s="43"/>
      <c r="M162" s="227"/>
      <c r="N162" s="228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159</v>
      </c>
      <c r="AU162" s="16" t="s">
        <v>81</v>
      </c>
    </row>
    <row r="163" s="12" customFormat="1">
      <c r="A163" s="12"/>
      <c r="B163" s="231"/>
      <c r="C163" s="232"/>
      <c r="D163" s="224" t="s">
        <v>161</v>
      </c>
      <c r="E163" s="233" t="s">
        <v>19</v>
      </c>
      <c r="F163" s="234" t="s">
        <v>604</v>
      </c>
      <c r="G163" s="232"/>
      <c r="H163" s="235">
        <v>0.47999999999999998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41" t="s">
        <v>161</v>
      </c>
      <c r="AU163" s="241" t="s">
        <v>81</v>
      </c>
      <c r="AV163" s="12" t="s">
        <v>81</v>
      </c>
      <c r="AW163" s="12" t="s">
        <v>35</v>
      </c>
      <c r="AX163" s="12" t="s">
        <v>77</v>
      </c>
      <c r="AY163" s="241" t="s">
        <v>148</v>
      </c>
    </row>
    <row r="164" s="1" customFormat="1" ht="16.5" customHeight="1">
      <c r="A164" s="37"/>
      <c r="B164" s="38"/>
      <c r="C164" s="211" t="s">
        <v>247</v>
      </c>
      <c r="D164" s="211" t="s">
        <v>151</v>
      </c>
      <c r="E164" s="212" t="s">
        <v>221</v>
      </c>
      <c r="F164" s="213" t="s">
        <v>222</v>
      </c>
      <c r="G164" s="214" t="s">
        <v>154</v>
      </c>
      <c r="H164" s="215">
        <v>43</v>
      </c>
      <c r="I164" s="216">
        <v>109.74</v>
      </c>
      <c r="J164" s="217">
        <f>ROUND(I164*H164,2)</f>
        <v>4718.8199999999997</v>
      </c>
      <c r="K164" s="213" t="s">
        <v>155</v>
      </c>
      <c r="L164" s="43"/>
      <c r="M164" s="218" t="s">
        <v>19</v>
      </c>
      <c r="N164" s="219" t="s">
        <v>45</v>
      </c>
      <c r="O164" s="83"/>
      <c r="P164" s="220">
        <f>O164*H164</f>
        <v>0</v>
      </c>
      <c r="Q164" s="220">
        <v>0</v>
      </c>
      <c r="R164" s="220">
        <f>Q164*H164</f>
        <v>0</v>
      </c>
      <c r="S164" s="220">
        <v>0.068000000000000005</v>
      </c>
      <c r="T164" s="221">
        <f>S164*H164</f>
        <v>2.9240000000000004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91</v>
      </c>
      <c r="AT164" s="222" t="s">
        <v>151</v>
      </c>
      <c r="AU164" s="222" t="s">
        <v>81</v>
      </c>
      <c r="AY164" s="16" t="s">
        <v>148</v>
      </c>
      <c r="BE164" s="223">
        <f>IF(N164="základní",J164,0)</f>
        <v>0</v>
      </c>
      <c r="BF164" s="223">
        <f>IF(N164="snížená",J164,0)</f>
        <v>4718.8199999999997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81</v>
      </c>
      <c r="BK164" s="223">
        <f>ROUND(I164*H164,2)</f>
        <v>4718.8199999999997</v>
      </c>
      <c r="BL164" s="16" t="s">
        <v>91</v>
      </c>
      <c r="BM164" s="222" t="s">
        <v>605</v>
      </c>
    </row>
    <row r="165" s="1" customFormat="1">
      <c r="A165" s="37"/>
      <c r="B165" s="38"/>
      <c r="C165" s="39"/>
      <c r="D165" s="224" t="s">
        <v>157</v>
      </c>
      <c r="E165" s="39"/>
      <c r="F165" s="225" t="s">
        <v>224</v>
      </c>
      <c r="G165" s="39"/>
      <c r="H165" s="39"/>
      <c r="I165" s="226"/>
      <c r="J165" s="39"/>
      <c r="K165" s="39"/>
      <c r="L165" s="43"/>
      <c r="M165" s="227"/>
      <c r="N165" s="228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157</v>
      </c>
      <c r="AU165" s="16" t="s">
        <v>81</v>
      </c>
    </row>
    <row r="166" s="1" customFormat="1">
      <c r="A166" s="37"/>
      <c r="B166" s="38"/>
      <c r="C166" s="39"/>
      <c r="D166" s="229" t="s">
        <v>159</v>
      </c>
      <c r="E166" s="39"/>
      <c r="F166" s="230" t="s">
        <v>225</v>
      </c>
      <c r="G166" s="39"/>
      <c r="H166" s="39"/>
      <c r="I166" s="226"/>
      <c r="J166" s="39"/>
      <c r="K166" s="39"/>
      <c r="L166" s="43"/>
      <c r="M166" s="227"/>
      <c r="N166" s="228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159</v>
      </c>
      <c r="AU166" s="16" t="s">
        <v>81</v>
      </c>
    </row>
    <row r="167" s="12" customFormat="1">
      <c r="A167" s="12"/>
      <c r="B167" s="231"/>
      <c r="C167" s="232"/>
      <c r="D167" s="224" t="s">
        <v>161</v>
      </c>
      <c r="E167" s="233" t="s">
        <v>19</v>
      </c>
      <c r="F167" s="234" t="s">
        <v>606</v>
      </c>
      <c r="G167" s="232"/>
      <c r="H167" s="235">
        <v>43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41" t="s">
        <v>161</v>
      </c>
      <c r="AU167" s="241" t="s">
        <v>81</v>
      </c>
      <c r="AV167" s="12" t="s">
        <v>81</v>
      </c>
      <c r="AW167" s="12" t="s">
        <v>35</v>
      </c>
      <c r="AX167" s="12" t="s">
        <v>77</v>
      </c>
      <c r="AY167" s="241" t="s">
        <v>148</v>
      </c>
    </row>
    <row r="168" s="11" customFormat="1" ht="22.8" customHeight="1">
      <c r="A168" s="11"/>
      <c r="B168" s="195"/>
      <c r="C168" s="196"/>
      <c r="D168" s="197" t="s">
        <v>72</v>
      </c>
      <c r="E168" s="209" t="s">
        <v>227</v>
      </c>
      <c r="F168" s="209" t="s">
        <v>228</v>
      </c>
      <c r="G168" s="196"/>
      <c r="H168" s="196"/>
      <c r="I168" s="199"/>
      <c r="J168" s="210">
        <f>BK168</f>
        <v>30073.900000000001</v>
      </c>
      <c r="K168" s="196"/>
      <c r="L168" s="201"/>
      <c r="M168" s="202"/>
      <c r="N168" s="203"/>
      <c r="O168" s="203"/>
      <c r="P168" s="204">
        <f>SUM(P169:P186)</f>
        <v>0</v>
      </c>
      <c r="Q168" s="203"/>
      <c r="R168" s="204">
        <f>SUM(R169:R186)</f>
        <v>0</v>
      </c>
      <c r="S168" s="203"/>
      <c r="T168" s="205">
        <f>SUM(T169:T186)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06" t="s">
        <v>77</v>
      </c>
      <c r="AT168" s="207" t="s">
        <v>72</v>
      </c>
      <c r="AU168" s="207" t="s">
        <v>77</v>
      </c>
      <c r="AY168" s="206" t="s">
        <v>148</v>
      </c>
      <c r="BK168" s="208">
        <f>SUM(BK169:BK186)</f>
        <v>30073.900000000001</v>
      </c>
    </row>
    <row r="169" s="1" customFormat="1" ht="16.5" customHeight="1">
      <c r="A169" s="37"/>
      <c r="B169" s="38"/>
      <c r="C169" s="211" t="s">
        <v>253</v>
      </c>
      <c r="D169" s="211" t="s">
        <v>151</v>
      </c>
      <c r="E169" s="212" t="s">
        <v>229</v>
      </c>
      <c r="F169" s="213" t="s">
        <v>230</v>
      </c>
      <c r="G169" s="214" t="s">
        <v>231</v>
      </c>
      <c r="H169" s="215">
        <v>9.8255300000000005</v>
      </c>
      <c r="I169" s="216">
        <v>110.92</v>
      </c>
      <c r="J169" s="217">
        <f>ROUND(I169*H169,2)</f>
        <v>1089.8499999999999</v>
      </c>
      <c r="K169" s="213" t="s">
        <v>155</v>
      </c>
      <c r="L169" s="43"/>
      <c r="M169" s="218" t="s">
        <v>19</v>
      </c>
      <c r="N169" s="219" t="s">
        <v>45</v>
      </c>
      <c r="O169" s="83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2" t="s">
        <v>91</v>
      </c>
      <c r="AT169" s="222" t="s">
        <v>151</v>
      </c>
      <c r="AU169" s="222" t="s">
        <v>81</v>
      </c>
      <c r="AY169" s="16" t="s">
        <v>148</v>
      </c>
      <c r="BE169" s="223">
        <f>IF(N169="základní",J169,0)</f>
        <v>0</v>
      </c>
      <c r="BF169" s="223">
        <f>IF(N169="snížená",J169,0)</f>
        <v>1089.8499999999999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6" t="s">
        <v>81</v>
      </c>
      <c r="BK169" s="223">
        <f>ROUND(I169*H169,2)</f>
        <v>1089.8499999999999</v>
      </c>
      <c r="BL169" s="16" t="s">
        <v>91</v>
      </c>
      <c r="BM169" s="222" t="s">
        <v>607</v>
      </c>
    </row>
    <row r="170" s="1" customFormat="1">
      <c r="A170" s="37"/>
      <c r="B170" s="38"/>
      <c r="C170" s="39"/>
      <c r="D170" s="224" t="s">
        <v>157</v>
      </c>
      <c r="E170" s="39"/>
      <c r="F170" s="225" t="s">
        <v>233</v>
      </c>
      <c r="G170" s="39"/>
      <c r="H170" s="39"/>
      <c r="I170" s="226"/>
      <c r="J170" s="39"/>
      <c r="K170" s="39"/>
      <c r="L170" s="43"/>
      <c r="M170" s="227"/>
      <c r="N170" s="228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157</v>
      </c>
      <c r="AU170" s="16" t="s">
        <v>81</v>
      </c>
    </row>
    <row r="171" s="1" customFormat="1">
      <c r="A171" s="37"/>
      <c r="B171" s="38"/>
      <c r="C171" s="39"/>
      <c r="D171" s="229" t="s">
        <v>159</v>
      </c>
      <c r="E171" s="39"/>
      <c r="F171" s="230" t="s">
        <v>234</v>
      </c>
      <c r="G171" s="39"/>
      <c r="H171" s="39"/>
      <c r="I171" s="226"/>
      <c r="J171" s="39"/>
      <c r="K171" s="39"/>
      <c r="L171" s="43"/>
      <c r="M171" s="227"/>
      <c r="N171" s="228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159</v>
      </c>
      <c r="AU171" s="16" t="s">
        <v>81</v>
      </c>
    </row>
    <row r="172" s="1" customFormat="1" ht="16.5" customHeight="1">
      <c r="A172" s="37"/>
      <c r="B172" s="38"/>
      <c r="C172" s="211" t="s">
        <v>259</v>
      </c>
      <c r="D172" s="211" t="s">
        <v>151</v>
      </c>
      <c r="E172" s="212" t="s">
        <v>236</v>
      </c>
      <c r="F172" s="213" t="s">
        <v>237</v>
      </c>
      <c r="G172" s="214" t="s">
        <v>231</v>
      </c>
      <c r="H172" s="215">
        <v>9.8255300000000005</v>
      </c>
      <c r="I172" s="216">
        <v>875.55999999999995</v>
      </c>
      <c r="J172" s="217">
        <f>ROUND(I172*H172,2)</f>
        <v>8602.8400000000001</v>
      </c>
      <c r="K172" s="213" t="s">
        <v>155</v>
      </c>
      <c r="L172" s="43"/>
      <c r="M172" s="218" t="s">
        <v>19</v>
      </c>
      <c r="N172" s="219" t="s">
        <v>45</v>
      </c>
      <c r="O172" s="83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2" t="s">
        <v>91</v>
      </c>
      <c r="AT172" s="222" t="s">
        <v>151</v>
      </c>
      <c r="AU172" s="222" t="s">
        <v>81</v>
      </c>
      <c r="AY172" s="16" t="s">
        <v>148</v>
      </c>
      <c r="BE172" s="223">
        <f>IF(N172="základní",J172,0)</f>
        <v>0</v>
      </c>
      <c r="BF172" s="223">
        <f>IF(N172="snížená",J172,0)</f>
        <v>8602.8400000000001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6" t="s">
        <v>81</v>
      </c>
      <c r="BK172" s="223">
        <f>ROUND(I172*H172,2)</f>
        <v>8602.8400000000001</v>
      </c>
      <c r="BL172" s="16" t="s">
        <v>91</v>
      </c>
      <c r="BM172" s="222" t="s">
        <v>608</v>
      </c>
    </row>
    <row r="173" s="1" customFormat="1">
      <c r="A173" s="37"/>
      <c r="B173" s="38"/>
      <c r="C173" s="39"/>
      <c r="D173" s="224" t="s">
        <v>157</v>
      </c>
      <c r="E173" s="39"/>
      <c r="F173" s="225" t="s">
        <v>239</v>
      </c>
      <c r="G173" s="39"/>
      <c r="H173" s="39"/>
      <c r="I173" s="226"/>
      <c r="J173" s="39"/>
      <c r="K173" s="39"/>
      <c r="L173" s="43"/>
      <c r="M173" s="227"/>
      <c r="N173" s="228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157</v>
      </c>
      <c r="AU173" s="16" t="s">
        <v>81</v>
      </c>
    </row>
    <row r="174" s="1" customFormat="1">
      <c r="A174" s="37"/>
      <c r="B174" s="38"/>
      <c r="C174" s="39"/>
      <c r="D174" s="229" t="s">
        <v>159</v>
      </c>
      <c r="E174" s="39"/>
      <c r="F174" s="230" t="s">
        <v>240</v>
      </c>
      <c r="G174" s="39"/>
      <c r="H174" s="39"/>
      <c r="I174" s="226"/>
      <c r="J174" s="39"/>
      <c r="K174" s="39"/>
      <c r="L174" s="43"/>
      <c r="M174" s="227"/>
      <c r="N174" s="228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159</v>
      </c>
      <c r="AU174" s="16" t="s">
        <v>81</v>
      </c>
    </row>
    <row r="175" s="1" customFormat="1" ht="21.75" customHeight="1">
      <c r="A175" s="37"/>
      <c r="B175" s="38"/>
      <c r="C175" s="211" t="s">
        <v>7</v>
      </c>
      <c r="D175" s="211" t="s">
        <v>151</v>
      </c>
      <c r="E175" s="212" t="s">
        <v>242</v>
      </c>
      <c r="F175" s="213" t="s">
        <v>243</v>
      </c>
      <c r="G175" s="214" t="s">
        <v>231</v>
      </c>
      <c r="H175" s="215">
        <v>9.8255300000000005</v>
      </c>
      <c r="I175" s="216">
        <v>93.219999999999999</v>
      </c>
      <c r="J175" s="217">
        <f>ROUND(I175*H175,2)</f>
        <v>915.94000000000005</v>
      </c>
      <c r="K175" s="213" t="s">
        <v>155</v>
      </c>
      <c r="L175" s="43"/>
      <c r="M175" s="218" t="s">
        <v>19</v>
      </c>
      <c r="N175" s="219" t="s">
        <v>45</v>
      </c>
      <c r="O175" s="83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2" t="s">
        <v>91</v>
      </c>
      <c r="AT175" s="222" t="s">
        <v>151</v>
      </c>
      <c r="AU175" s="222" t="s">
        <v>81</v>
      </c>
      <c r="AY175" s="16" t="s">
        <v>148</v>
      </c>
      <c r="BE175" s="223">
        <f>IF(N175="základní",J175,0)</f>
        <v>0</v>
      </c>
      <c r="BF175" s="223">
        <f>IF(N175="snížená",J175,0)</f>
        <v>915.94000000000005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6" t="s">
        <v>81</v>
      </c>
      <c r="BK175" s="223">
        <f>ROUND(I175*H175,2)</f>
        <v>915.94000000000005</v>
      </c>
      <c r="BL175" s="16" t="s">
        <v>91</v>
      </c>
      <c r="BM175" s="222" t="s">
        <v>609</v>
      </c>
    </row>
    <row r="176" s="1" customFormat="1">
      <c r="A176" s="37"/>
      <c r="B176" s="38"/>
      <c r="C176" s="39"/>
      <c r="D176" s="224" t="s">
        <v>157</v>
      </c>
      <c r="E176" s="39"/>
      <c r="F176" s="225" t="s">
        <v>245</v>
      </c>
      <c r="G176" s="39"/>
      <c r="H176" s="39"/>
      <c r="I176" s="226"/>
      <c r="J176" s="39"/>
      <c r="K176" s="39"/>
      <c r="L176" s="43"/>
      <c r="M176" s="227"/>
      <c r="N176" s="228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157</v>
      </c>
      <c r="AU176" s="16" t="s">
        <v>81</v>
      </c>
    </row>
    <row r="177" s="1" customFormat="1">
      <c r="A177" s="37"/>
      <c r="B177" s="38"/>
      <c r="C177" s="39"/>
      <c r="D177" s="229" t="s">
        <v>159</v>
      </c>
      <c r="E177" s="39"/>
      <c r="F177" s="230" t="s">
        <v>246</v>
      </c>
      <c r="G177" s="39"/>
      <c r="H177" s="39"/>
      <c r="I177" s="226"/>
      <c r="J177" s="39"/>
      <c r="K177" s="39"/>
      <c r="L177" s="43"/>
      <c r="M177" s="227"/>
      <c r="N177" s="228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159</v>
      </c>
      <c r="AU177" s="16" t="s">
        <v>81</v>
      </c>
    </row>
    <row r="178" s="1" customFormat="1" ht="16.5" customHeight="1">
      <c r="A178" s="37"/>
      <c r="B178" s="38"/>
      <c r="C178" s="211" t="s">
        <v>276</v>
      </c>
      <c r="D178" s="211" t="s">
        <v>151</v>
      </c>
      <c r="E178" s="212" t="s">
        <v>248</v>
      </c>
      <c r="F178" s="213" t="s">
        <v>249</v>
      </c>
      <c r="G178" s="214" t="s">
        <v>231</v>
      </c>
      <c r="H178" s="215">
        <v>9.8255300000000005</v>
      </c>
      <c r="I178" s="216">
        <v>269.04000000000002</v>
      </c>
      <c r="J178" s="217">
        <f>ROUND(I178*H178,2)</f>
        <v>2643.46</v>
      </c>
      <c r="K178" s="213" t="s">
        <v>155</v>
      </c>
      <c r="L178" s="43"/>
      <c r="M178" s="218" t="s">
        <v>19</v>
      </c>
      <c r="N178" s="219" t="s">
        <v>45</v>
      </c>
      <c r="O178" s="83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2" t="s">
        <v>91</v>
      </c>
      <c r="AT178" s="222" t="s">
        <v>151</v>
      </c>
      <c r="AU178" s="222" t="s">
        <v>81</v>
      </c>
      <c r="AY178" s="16" t="s">
        <v>148</v>
      </c>
      <c r="BE178" s="223">
        <f>IF(N178="základní",J178,0)</f>
        <v>0</v>
      </c>
      <c r="BF178" s="223">
        <f>IF(N178="snížená",J178,0)</f>
        <v>2643.46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6" t="s">
        <v>81</v>
      </c>
      <c r="BK178" s="223">
        <f>ROUND(I178*H178,2)</f>
        <v>2643.46</v>
      </c>
      <c r="BL178" s="16" t="s">
        <v>91</v>
      </c>
      <c r="BM178" s="222" t="s">
        <v>610</v>
      </c>
    </row>
    <row r="179" s="1" customFormat="1">
      <c r="A179" s="37"/>
      <c r="B179" s="38"/>
      <c r="C179" s="39"/>
      <c r="D179" s="224" t="s">
        <v>157</v>
      </c>
      <c r="E179" s="39"/>
      <c r="F179" s="225" t="s">
        <v>251</v>
      </c>
      <c r="G179" s="39"/>
      <c r="H179" s="39"/>
      <c r="I179" s="226"/>
      <c r="J179" s="39"/>
      <c r="K179" s="39"/>
      <c r="L179" s="43"/>
      <c r="M179" s="227"/>
      <c r="N179" s="228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157</v>
      </c>
      <c r="AU179" s="16" t="s">
        <v>81</v>
      </c>
    </row>
    <row r="180" s="1" customFormat="1">
      <c r="A180" s="37"/>
      <c r="B180" s="38"/>
      <c r="C180" s="39"/>
      <c r="D180" s="229" t="s">
        <v>159</v>
      </c>
      <c r="E180" s="39"/>
      <c r="F180" s="230" t="s">
        <v>252</v>
      </c>
      <c r="G180" s="39"/>
      <c r="H180" s="39"/>
      <c r="I180" s="226"/>
      <c r="J180" s="39"/>
      <c r="K180" s="39"/>
      <c r="L180" s="43"/>
      <c r="M180" s="227"/>
      <c r="N180" s="228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159</v>
      </c>
      <c r="AU180" s="16" t="s">
        <v>81</v>
      </c>
    </row>
    <row r="181" s="1" customFormat="1" ht="16.5" customHeight="1">
      <c r="A181" s="37"/>
      <c r="B181" s="38"/>
      <c r="C181" s="211" t="s">
        <v>284</v>
      </c>
      <c r="D181" s="211" t="s">
        <v>151</v>
      </c>
      <c r="E181" s="212" t="s">
        <v>254</v>
      </c>
      <c r="F181" s="213" t="s">
        <v>255</v>
      </c>
      <c r="G181" s="214" t="s">
        <v>231</v>
      </c>
      <c r="H181" s="215">
        <v>107.672</v>
      </c>
      <c r="I181" s="216">
        <v>11.800000000000001</v>
      </c>
      <c r="J181" s="217">
        <f>ROUND(I181*H181,2)</f>
        <v>1270.53</v>
      </c>
      <c r="K181" s="213" t="s">
        <v>155</v>
      </c>
      <c r="L181" s="43"/>
      <c r="M181" s="218" t="s">
        <v>19</v>
      </c>
      <c r="N181" s="219" t="s">
        <v>45</v>
      </c>
      <c r="O181" s="83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2" t="s">
        <v>91</v>
      </c>
      <c r="AT181" s="222" t="s">
        <v>151</v>
      </c>
      <c r="AU181" s="222" t="s">
        <v>81</v>
      </c>
      <c r="AY181" s="16" t="s">
        <v>148</v>
      </c>
      <c r="BE181" s="223">
        <f>IF(N181="základní",J181,0)</f>
        <v>0</v>
      </c>
      <c r="BF181" s="223">
        <f>IF(N181="snížená",J181,0)</f>
        <v>1270.53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6" t="s">
        <v>81</v>
      </c>
      <c r="BK181" s="223">
        <f>ROUND(I181*H181,2)</f>
        <v>1270.53</v>
      </c>
      <c r="BL181" s="16" t="s">
        <v>91</v>
      </c>
      <c r="BM181" s="222" t="s">
        <v>611</v>
      </c>
    </row>
    <row r="182" s="1" customFormat="1">
      <c r="A182" s="37"/>
      <c r="B182" s="38"/>
      <c r="C182" s="39"/>
      <c r="D182" s="224" t="s">
        <v>157</v>
      </c>
      <c r="E182" s="39"/>
      <c r="F182" s="225" t="s">
        <v>257</v>
      </c>
      <c r="G182" s="39"/>
      <c r="H182" s="39"/>
      <c r="I182" s="226"/>
      <c r="J182" s="39"/>
      <c r="K182" s="39"/>
      <c r="L182" s="43"/>
      <c r="M182" s="227"/>
      <c r="N182" s="228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157</v>
      </c>
      <c r="AU182" s="16" t="s">
        <v>81</v>
      </c>
    </row>
    <row r="183" s="1" customFormat="1">
      <c r="A183" s="37"/>
      <c r="B183" s="38"/>
      <c r="C183" s="39"/>
      <c r="D183" s="229" t="s">
        <v>159</v>
      </c>
      <c r="E183" s="39"/>
      <c r="F183" s="230" t="s">
        <v>258</v>
      </c>
      <c r="G183" s="39"/>
      <c r="H183" s="39"/>
      <c r="I183" s="226"/>
      <c r="J183" s="39"/>
      <c r="K183" s="39"/>
      <c r="L183" s="43"/>
      <c r="M183" s="227"/>
      <c r="N183" s="228"/>
      <c r="O183" s="83"/>
      <c r="P183" s="83"/>
      <c r="Q183" s="83"/>
      <c r="R183" s="83"/>
      <c r="S183" s="83"/>
      <c r="T183" s="84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159</v>
      </c>
      <c r="AU183" s="16" t="s">
        <v>81</v>
      </c>
    </row>
    <row r="184" s="1" customFormat="1" ht="21.75" customHeight="1">
      <c r="A184" s="37"/>
      <c r="B184" s="38"/>
      <c r="C184" s="211" t="s">
        <v>291</v>
      </c>
      <c r="D184" s="211" t="s">
        <v>151</v>
      </c>
      <c r="E184" s="212" t="s">
        <v>260</v>
      </c>
      <c r="F184" s="213" t="s">
        <v>261</v>
      </c>
      <c r="G184" s="214" t="s">
        <v>231</v>
      </c>
      <c r="H184" s="215">
        <v>10.767200000000001</v>
      </c>
      <c r="I184" s="216">
        <v>1444.3199999999999</v>
      </c>
      <c r="J184" s="217">
        <f>ROUND(I184*H184,2)</f>
        <v>15551.280000000001</v>
      </c>
      <c r="K184" s="213" t="s">
        <v>155</v>
      </c>
      <c r="L184" s="43"/>
      <c r="M184" s="218" t="s">
        <v>19</v>
      </c>
      <c r="N184" s="219" t="s">
        <v>45</v>
      </c>
      <c r="O184" s="83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2" t="s">
        <v>91</v>
      </c>
      <c r="AT184" s="222" t="s">
        <v>151</v>
      </c>
      <c r="AU184" s="222" t="s">
        <v>81</v>
      </c>
      <c r="AY184" s="16" t="s">
        <v>148</v>
      </c>
      <c r="BE184" s="223">
        <f>IF(N184="základní",J184,0)</f>
        <v>0</v>
      </c>
      <c r="BF184" s="223">
        <f>IF(N184="snížená",J184,0)</f>
        <v>15551.280000000001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6" t="s">
        <v>81</v>
      </c>
      <c r="BK184" s="223">
        <f>ROUND(I184*H184,2)</f>
        <v>15551.280000000001</v>
      </c>
      <c r="BL184" s="16" t="s">
        <v>91</v>
      </c>
      <c r="BM184" s="222" t="s">
        <v>612</v>
      </c>
    </row>
    <row r="185" s="1" customFormat="1">
      <c r="A185" s="37"/>
      <c r="B185" s="38"/>
      <c r="C185" s="39"/>
      <c r="D185" s="224" t="s">
        <v>157</v>
      </c>
      <c r="E185" s="39"/>
      <c r="F185" s="225" t="s">
        <v>263</v>
      </c>
      <c r="G185" s="39"/>
      <c r="H185" s="39"/>
      <c r="I185" s="226"/>
      <c r="J185" s="39"/>
      <c r="K185" s="39"/>
      <c r="L185" s="43"/>
      <c r="M185" s="227"/>
      <c r="N185" s="228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81</v>
      </c>
    </row>
    <row r="186" s="1" customFormat="1">
      <c r="A186" s="37"/>
      <c r="B186" s="38"/>
      <c r="C186" s="39"/>
      <c r="D186" s="229" t="s">
        <v>159</v>
      </c>
      <c r="E186" s="39"/>
      <c r="F186" s="230" t="s">
        <v>264</v>
      </c>
      <c r="G186" s="39"/>
      <c r="H186" s="39"/>
      <c r="I186" s="226"/>
      <c r="J186" s="39"/>
      <c r="K186" s="39"/>
      <c r="L186" s="43"/>
      <c r="M186" s="227"/>
      <c r="N186" s="228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159</v>
      </c>
      <c r="AU186" s="16" t="s">
        <v>81</v>
      </c>
    </row>
    <row r="187" s="11" customFormat="1" ht="22.8" customHeight="1">
      <c r="A187" s="11"/>
      <c r="B187" s="195"/>
      <c r="C187" s="196"/>
      <c r="D187" s="197" t="s">
        <v>72</v>
      </c>
      <c r="E187" s="209" t="s">
        <v>265</v>
      </c>
      <c r="F187" s="209" t="s">
        <v>266</v>
      </c>
      <c r="G187" s="196"/>
      <c r="H187" s="196"/>
      <c r="I187" s="199"/>
      <c r="J187" s="210">
        <f>BK187</f>
        <v>2346.9000000000001</v>
      </c>
      <c r="K187" s="196"/>
      <c r="L187" s="201"/>
      <c r="M187" s="202"/>
      <c r="N187" s="203"/>
      <c r="O187" s="203"/>
      <c r="P187" s="204">
        <f>SUM(P188:P190)</f>
        <v>0</v>
      </c>
      <c r="Q187" s="203"/>
      <c r="R187" s="204">
        <f>SUM(R188:R190)</f>
        <v>0</v>
      </c>
      <c r="S187" s="203"/>
      <c r="T187" s="205">
        <f>SUM(T188:T190)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6" t="s">
        <v>77</v>
      </c>
      <c r="AT187" s="207" t="s">
        <v>72</v>
      </c>
      <c r="AU187" s="207" t="s">
        <v>77</v>
      </c>
      <c r="AY187" s="206" t="s">
        <v>148</v>
      </c>
      <c r="BK187" s="208">
        <f>SUM(BK188:BK190)</f>
        <v>2346.9000000000001</v>
      </c>
    </row>
    <row r="188" s="1" customFormat="1" ht="16.5" customHeight="1">
      <c r="A188" s="37"/>
      <c r="B188" s="38"/>
      <c r="C188" s="211" t="s">
        <v>297</v>
      </c>
      <c r="D188" s="211" t="s">
        <v>151</v>
      </c>
      <c r="E188" s="212" t="s">
        <v>267</v>
      </c>
      <c r="F188" s="213" t="s">
        <v>268</v>
      </c>
      <c r="G188" s="214" t="s">
        <v>231</v>
      </c>
      <c r="H188" s="215">
        <v>1.5936699999999999</v>
      </c>
      <c r="I188" s="216">
        <v>1472.6400000000001</v>
      </c>
      <c r="J188" s="217">
        <f>ROUND(I188*H188,2)</f>
        <v>2346.9000000000001</v>
      </c>
      <c r="K188" s="213" t="s">
        <v>155</v>
      </c>
      <c r="L188" s="43"/>
      <c r="M188" s="218" t="s">
        <v>19</v>
      </c>
      <c r="N188" s="219" t="s">
        <v>45</v>
      </c>
      <c r="O188" s="83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91</v>
      </c>
      <c r="AT188" s="222" t="s">
        <v>151</v>
      </c>
      <c r="AU188" s="222" t="s">
        <v>81</v>
      </c>
      <c r="AY188" s="16" t="s">
        <v>148</v>
      </c>
      <c r="BE188" s="223">
        <f>IF(N188="základní",J188,0)</f>
        <v>0</v>
      </c>
      <c r="BF188" s="223">
        <f>IF(N188="snížená",J188,0)</f>
        <v>2346.9000000000001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81</v>
      </c>
      <c r="BK188" s="223">
        <f>ROUND(I188*H188,2)</f>
        <v>2346.9000000000001</v>
      </c>
      <c r="BL188" s="16" t="s">
        <v>91</v>
      </c>
      <c r="BM188" s="222" t="s">
        <v>613</v>
      </c>
    </row>
    <row r="189" s="1" customFormat="1">
      <c r="A189" s="37"/>
      <c r="B189" s="38"/>
      <c r="C189" s="39"/>
      <c r="D189" s="224" t="s">
        <v>157</v>
      </c>
      <c r="E189" s="39"/>
      <c r="F189" s="225" t="s">
        <v>270</v>
      </c>
      <c r="G189" s="39"/>
      <c r="H189" s="39"/>
      <c r="I189" s="226"/>
      <c r="J189" s="39"/>
      <c r="K189" s="39"/>
      <c r="L189" s="43"/>
      <c r="M189" s="227"/>
      <c r="N189" s="228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157</v>
      </c>
      <c r="AU189" s="16" t="s">
        <v>81</v>
      </c>
    </row>
    <row r="190" s="1" customFormat="1">
      <c r="A190" s="37"/>
      <c r="B190" s="38"/>
      <c r="C190" s="39"/>
      <c r="D190" s="229" t="s">
        <v>159</v>
      </c>
      <c r="E190" s="39"/>
      <c r="F190" s="230" t="s">
        <v>271</v>
      </c>
      <c r="G190" s="39"/>
      <c r="H190" s="39"/>
      <c r="I190" s="226"/>
      <c r="J190" s="39"/>
      <c r="K190" s="39"/>
      <c r="L190" s="43"/>
      <c r="M190" s="227"/>
      <c r="N190" s="228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159</v>
      </c>
      <c r="AU190" s="16" t="s">
        <v>81</v>
      </c>
    </row>
    <row r="191" s="11" customFormat="1" ht="25.92" customHeight="1">
      <c r="A191" s="11"/>
      <c r="B191" s="195"/>
      <c r="C191" s="196"/>
      <c r="D191" s="197" t="s">
        <v>72</v>
      </c>
      <c r="E191" s="198" t="s">
        <v>272</v>
      </c>
      <c r="F191" s="198" t="s">
        <v>273</v>
      </c>
      <c r="G191" s="196"/>
      <c r="H191" s="196"/>
      <c r="I191" s="199"/>
      <c r="J191" s="200">
        <f>BK191</f>
        <v>517492.75</v>
      </c>
      <c r="K191" s="196"/>
      <c r="L191" s="201"/>
      <c r="M191" s="202"/>
      <c r="N191" s="203"/>
      <c r="O191" s="203"/>
      <c r="P191" s="204">
        <f>P192+P196+P238+P250+P253+P272+P295+P319+P345+P350+P380</f>
        <v>0</v>
      </c>
      <c r="Q191" s="203"/>
      <c r="R191" s="204">
        <f>R192+R196+R238+R250+R253+R272+R295+R319+R345+R350+R380</f>
        <v>3.2165980000000003</v>
      </c>
      <c r="S191" s="203"/>
      <c r="T191" s="205">
        <f>T192+T196+T238+T250+T253+T272+T295+T319+T345+T350+T380</f>
        <v>0.41043156000000003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R191" s="206" t="s">
        <v>81</v>
      </c>
      <c r="AT191" s="207" t="s">
        <v>72</v>
      </c>
      <c r="AU191" s="207" t="s">
        <v>73</v>
      </c>
      <c r="AY191" s="206" t="s">
        <v>148</v>
      </c>
      <c r="BK191" s="208">
        <f>BK192+BK196+BK238+BK250+BK253+BK272+BK295+BK319+BK345+BK350+BK380</f>
        <v>517492.75</v>
      </c>
    </row>
    <row r="192" s="11" customFormat="1" ht="22.8" customHeight="1">
      <c r="A192" s="11"/>
      <c r="B192" s="195"/>
      <c r="C192" s="196"/>
      <c r="D192" s="197" t="s">
        <v>72</v>
      </c>
      <c r="E192" s="209" t="s">
        <v>274</v>
      </c>
      <c r="F192" s="209" t="s">
        <v>275</v>
      </c>
      <c r="G192" s="196"/>
      <c r="H192" s="196"/>
      <c r="I192" s="199"/>
      <c r="J192" s="210">
        <f>BK192</f>
        <v>9440</v>
      </c>
      <c r="K192" s="196"/>
      <c r="L192" s="201"/>
      <c r="M192" s="202"/>
      <c r="N192" s="203"/>
      <c r="O192" s="203"/>
      <c r="P192" s="204">
        <f>SUM(P193:P195)</f>
        <v>0</v>
      </c>
      <c r="Q192" s="203"/>
      <c r="R192" s="204">
        <f>SUM(R193:R195)</f>
        <v>0</v>
      </c>
      <c r="S192" s="203"/>
      <c r="T192" s="205">
        <f>SUM(T193:T195)</f>
        <v>0.024799999999999999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R192" s="206" t="s">
        <v>81</v>
      </c>
      <c r="AT192" s="207" t="s">
        <v>72</v>
      </c>
      <c r="AU192" s="207" t="s">
        <v>77</v>
      </c>
      <c r="AY192" s="206" t="s">
        <v>148</v>
      </c>
      <c r="BK192" s="208">
        <f>SUM(BK193:BK195)</f>
        <v>9440</v>
      </c>
    </row>
    <row r="193" s="1" customFormat="1" ht="16.5" customHeight="1">
      <c r="A193" s="37"/>
      <c r="B193" s="38"/>
      <c r="C193" s="211" t="s">
        <v>303</v>
      </c>
      <c r="D193" s="211" t="s">
        <v>151</v>
      </c>
      <c r="E193" s="212" t="s">
        <v>277</v>
      </c>
      <c r="F193" s="213" t="s">
        <v>278</v>
      </c>
      <c r="G193" s="214" t="s">
        <v>183</v>
      </c>
      <c r="H193" s="215">
        <v>8</v>
      </c>
      <c r="I193" s="216">
        <v>1180</v>
      </c>
      <c r="J193" s="217">
        <f>ROUND(I193*H193,2)</f>
        <v>9440</v>
      </c>
      <c r="K193" s="213" t="s">
        <v>155</v>
      </c>
      <c r="L193" s="43"/>
      <c r="M193" s="218" t="s">
        <v>19</v>
      </c>
      <c r="N193" s="219" t="s">
        <v>45</v>
      </c>
      <c r="O193" s="83"/>
      <c r="P193" s="220">
        <f>O193*H193</f>
        <v>0</v>
      </c>
      <c r="Q193" s="220">
        <v>0</v>
      </c>
      <c r="R193" s="220">
        <f>Q193*H193</f>
        <v>0</v>
      </c>
      <c r="S193" s="220">
        <v>0.0030999999999999999</v>
      </c>
      <c r="T193" s="221">
        <f>S193*H193</f>
        <v>0.024799999999999999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2" t="s">
        <v>235</v>
      </c>
      <c r="AT193" s="222" t="s">
        <v>151</v>
      </c>
      <c r="AU193" s="222" t="s">
        <v>81</v>
      </c>
      <c r="AY193" s="16" t="s">
        <v>148</v>
      </c>
      <c r="BE193" s="223">
        <f>IF(N193="základní",J193,0)</f>
        <v>0</v>
      </c>
      <c r="BF193" s="223">
        <f>IF(N193="snížená",J193,0)</f>
        <v>9440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6" t="s">
        <v>81</v>
      </c>
      <c r="BK193" s="223">
        <f>ROUND(I193*H193,2)</f>
        <v>9440</v>
      </c>
      <c r="BL193" s="16" t="s">
        <v>235</v>
      </c>
      <c r="BM193" s="222" t="s">
        <v>614</v>
      </c>
    </row>
    <row r="194" s="1" customFormat="1">
      <c r="A194" s="37"/>
      <c r="B194" s="38"/>
      <c r="C194" s="39"/>
      <c r="D194" s="224" t="s">
        <v>157</v>
      </c>
      <c r="E194" s="39"/>
      <c r="F194" s="225" t="s">
        <v>280</v>
      </c>
      <c r="G194" s="39"/>
      <c r="H194" s="39"/>
      <c r="I194" s="226"/>
      <c r="J194" s="39"/>
      <c r="K194" s="39"/>
      <c r="L194" s="43"/>
      <c r="M194" s="227"/>
      <c r="N194" s="228"/>
      <c r="O194" s="83"/>
      <c r="P194" s="83"/>
      <c r="Q194" s="83"/>
      <c r="R194" s="83"/>
      <c r="S194" s="83"/>
      <c r="T194" s="84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157</v>
      </c>
      <c r="AU194" s="16" t="s">
        <v>81</v>
      </c>
    </row>
    <row r="195" s="1" customFormat="1">
      <c r="A195" s="37"/>
      <c r="B195" s="38"/>
      <c r="C195" s="39"/>
      <c r="D195" s="229" t="s">
        <v>159</v>
      </c>
      <c r="E195" s="39"/>
      <c r="F195" s="230" t="s">
        <v>281</v>
      </c>
      <c r="G195" s="39"/>
      <c r="H195" s="39"/>
      <c r="I195" s="226"/>
      <c r="J195" s="39"/>
      <c r="K195" s="39"/>
      <c r="L195" s="43"/>
      <c r="M195" s="227"/>
      <c r="N195" s="228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159</v>
      </c>
      <c r="AU195" s="16" t="s">
        <v>81</v>
      </c>
    </row>
    <row r="196" s="11" customFormat="1" ht="22.8" customHeight="1">
      <c r="A196" s="11"/>
      <c r="B196" s="195"/>
      <c r="C196" s="196"/>
      <c r="D196" s="197" t="s">
        <v>72</v>
      </c>
      <c r="E196" s="209" t="s">
        <v>282</v>
      </c>
      <c r="F196" s="209" t="s">
        <v>283</v>
      </c>
      <c r="G196" s="196"/>
      <c r="H196" s="196"/>
      <c r="I196" s="199"/>
      <c r="J196" s="210">
        <f>BK196</f>
        <v>81160.819999999992</v>
      </c>
      <c r="K196" s="196"/>
      <c r="L196" s="201"/>
      <c r="M196" s="202"/>
      <c r="N196" s="203"/>
      <c r="O196" s="203"/>
      <c r="P196" s="204">
        <f>SUM(P197:P237)</f>
        <v>0</v>
      </c>
      <c r="Q196" s="203"/>
      <c r="R196" s="204">
        <f>SUM(R197:R237)</f>
        <v>0.19750999999999999</v>
      </c>
      <c r="S196" s="203"/>
      <c r="T196" s="205">
        <f>SUM(T197:T237)</f>
        <v>0.20106000000000002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R196" s="206" t="s">
        <v>81</v>
      </c>
      <c r="AT196" s="207" t="s">
        <v>72</v>
      </c>
      <c r="AU196" s="207" t="s">
        <v>77</v>
      </c>
      <c r="AY196" s="206" t="s">
        <v>148</v>
      </c>
      <c r="BK196" s="208">
        <f>SUM(BK197:BK237)</f>
        <v>81160.819999999992</v>
      </c>
    </row>
    <row r="197" s="1" customFormat="1" ht="16.5" customHeight="1">
      <c r="A197" s="37"/>
      <c r="B197" s="38"/>
      <c r="C197" s="211" t="s">
        <v>309</v>
      </c>
      <c r="D197" s="211" t="s">
        <v>151</v>
      </c>
      <c r="E197" s="212" t="s">
        <v>285</v>
      </c>
      <c r="F197" s="213" t="s">
        <v>286</v>
      </c>
      <c r="G197" s="214" t="s">
        <v>287</v>
      </c>
      <c r="H197" s="215">
        <v>4</v>
      </c>
      <c r="I197" s="216">
        <v>885</v>
      </c>
      <c r="J197" s="217">
        <f>ROUND(I197*H197,2)</f>
        <v>3540</v>
      </c>
      <c r="K197" s="213" t="s">
        <v>155</v>
      </c>
      <c r="L197" s="43"/>
      <c r="M197" s="218" t="s">
        <v>19</v>
      </c>
      <c r="N197" s="219" t="s">
        <v>45</v>
      </c>
      <c r="O197" s="83"/>
      <c r="P197" s="220">
        <f>O197*H197</f>
        <v>0</v>
      </c>
      <c r="Q197" s="220">
        <v>0</v>
      </c>
      <c r="R197" s="220">
        <f>Q197*H197</f>
        <v>0</v>
      </c>
      <c r="S197" s="220">
        <v>0.01933</v>
      </c>
      <c r="T197" s="221">
        <f>S197*H197</f>
        <v>0.07732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2" t="s">
        <v>235</v>
      </c>
      <c r="AT197" s="222" t="s">
        <v>151</v>
      </c>
      <c r="AU197" s="222" t="s">
        <v>81</v>
      </c>
      <c r="AY197" s="16" t="s">
        <v>148</v>
      </c>
      <c r="BE197" s="223">
        <f>IF(N197="základní",J197,0)</f>
        <v>0</v>
      </c>
      <c r="BF197" s="223">
        <f>IF(N197="snížená",J197,0)</f>
        <v>3540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6" t="s">
        <v>81</v>
      </c>
      <c r="BK197" s="223">
        <f>ROUND(I197*H197,2)</f>
        <v>3540</v>
      </c>
      <c r="BL197" s="16" t="s">
        <v>235</v>
      </c>
      <c r="BM197" s="222" t="s">
        <v>615</v>
      </c>
    </row>
    <row r="198" s="1" customFormat="1">
      <c r="A198" s="37"/>
      <c r="B198" s="38"/>
      <c r="C198" s="39"/>
      <c r="D198" s="224" t="s">
        <v>157</v>
      </c>
      <c r="E198" s="39"/>
      <c r="F198" s="225" t="s">
        <v>289</v>
      </c>
      <c r="G198" s="39"/>
      <c r="H198" s="39"/>
      <c r="I198" s="226"/>
      <c r="J198" s="39"/>
      <c r="K198" s="39"/>
      <c r="L198" s="43"/>
      <c r="M198" s="227"/>
      <c r="N198" s="228"/>
      <c r="O198" s="83"/>
      <c r="P198" s="83"/>
      <c r="Q198" s="83"/>
      <c r="R198" s="83"/>
      <c r="S198" s="83"/>
      <c r="T198" s="84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157</v>
      </c>
      <c r="AU198" s="16" t="s">
        <v>81</v>
      </c>
    </row>
    <row r="199" s="1" customFormat="1">
      <c r="A199" s="37"/>
      <c r="B199" s="38"/>
      <c r="C199" s="39"/>
      <c r="D199" s="229" t="s">
        <v>159</v>
      </c>
      <c r="E199" s="39"/>
      <c r="F199" s="230" t="s">
        <v>290</v>
      </c>
      <c r="G199" s="39"/>
      <c r="H199" s="39"/>
      <c r="I199" s="226"/>
      <c r="J199" s="39"/>
      <c r="K199" s="39"/>
      <c r="L199" s="43"/>
      <c r="M199" s="227"/>
      <c r="N199" s="228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159</v>
      </c>
      <c r="AU199" s="16" t="s">
        <v>81</v>
      </c>
    </row>
    <row r="200" s="1" customFormat="1" ht="16.5" customHeight="1">
      <c r="A200" s="37"/>
      <c r="B200" s="38"/>
      <c r="C200" s="211" t="s">
        <v>315</v>
      </c>
      <c r="D200" s="211" t="s">
        <v>151</v>
      </c>
      <c r="E200" s="212" t="s">
        <v>292</v>
      </c>
      <c r="F200" s="213" t="s">
        <v>293</v>
      </c>
      <c r="G200" s="214" t="s">
        <v>287</v>
      </c>
      <c r="H200" s="215">
        <v>4</v>
      </c>
      <c r="I200" s="216">
        <v>5310</v>
      </c>
      <c r="J200" s="217">
        <f>ROUND(I200*H200,2)</f>
        <v>21240</v>
      </c>
      <c r="K200" s="213" t="s">
        <v>155</v>
      </c>
      <c r="L200" s="43"/>
      <c r="M200" s="218" t="s">
        <v>19</v>
      </c>
      <c r="N200" s="219" t="s">
        <v>45</v>
      </c>
      <c r="O200" s="83"/>
      <c r="P200" s="220">
        <f>O200*H200</f>
        <v>0</v>
      </c>
      <c r="Q200" s="220">
        <v>0.014760000000000001</v>
      </c>
      <c r="R200" s="220">
        <f>Q200*H200</f>
        <v>0.059040000000000002</v>
      </c>
      <c r="S200" s="220">
        <v>0</v>
      </c>
      <c r="T200" s="22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2" t="s">
        <v>235</v>
      </c>
      <c r="AT200" s="222" t="s">
        <v>151</v>
      </c>
      <c r="AU200" s="222" t="s">
        <v>81</v>
      </c>
      <c r="AY200" s="16" t="s">
        <v>148</v>
      </c>
      <c r="BE200" s="223">
        <f>IF(N200="základní",J200,0)</f>
        <v>0</v>
      </c>
      <c r="BF200" s="223">
        <f>IF(N200="snížená",J200,0)</f>
        <v>21240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6" t="s">
        <v>81</v>
      </c>
      <c r="BK200" s="223">
        <f>ROUND(I200*H200,2)</f>
        <v>21240</v>
      </c>
      <c r="BL200" s="16" t="s">
        <v>235</v>
      </c>
      <c r="BM200" s="222" t="s">
        <v>616</v>
      </c>
    </row>
    <row r="201" s="1" customFormat="1">
      <c r="A201" s="37"/>
      <c r="B201" s="38"/>
      <c r="C201" s="39"/>
      <c r="D201" s="224" t="s">
        <v>157</v>
      </c>
      <c r="E201" s="39"/>
      <c r="F201" s="225" t="s">
        <v>295</v>
      </c>
      <c r="G201" s="39"/>
      <c r="H201" s="39"/>
      <c r="I201" s="226"/>
      <c r="J201" s="39"/>
      <c r="K201" s="39"/>
      <c r="L201" s="43"/>
      <c r="M201" s="227"/>
      <c r="N201" s="228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157</v>
      </c>
      <c r="AU201" s="16" t="s">
        <v>81</v>
      </c>
    </row>
    <row r="202" s="1" customFormat="1">
      <c r="A202" s="37"/>
      <c r="B202" s="38"/>
      <c r="C202" s="39"/>
      <c r="D202" s="229" t="s">
        <v>159</v>
      </c>
      <c r="E202" s="39"/>
      <c r="F202" s="230" t="s">
        <v>296</v>
      </c>
      <c r="G202" s="39"/>
      <c r="H202" s="39"/>
      <c r="I202" s="226"/>
      <c r="J202" s="39"/>
      <c r="K202" s="39"/>
      <c r="L202" s="43"/>
      <c r="M202" s="227"/>
      <c r="N202" s="228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159</v>
      </c>
      <c r="AU202" s="16" t="s">
        <v>81</v>
      </c>
    </row>
    <row r="203" s="1" customFormat="1" ht="16.5" customHeight="1">
      <c r="A203" s="37"/>
      <c r="B203" s="38"/>
      <c r="C203" s="211" t="s">
        <v>319</v>
      </c>
      <c r="D203" s="211" t="s">
        <v>151</v>
      </c>
      <c r="E203" s="212" t="s">
        <v>617</v>
      </c>
      <c r="F203" s="213" t="s">
        <v>618</v>
      </c>
      <c r="G203" s="214" t="s">
        <v>287</v>
      </c>
      <c r="H203" s="215">
        <v>2</v>
      </c>
      <c r="I203" s="216">
        <v>5310</v>
      </c>
      <c r="J203" s="217">
        <f>ROUND(I203*H203,2)</f>
        <v>10620</v>
      </c>
      <c r="K203" s="213" t="s">
        <v>155</v>
      </c>
      <c r="L203" s="43"/>
      <c r="M203" s="218" t="s">
        <v>19</v>
      </c>
      <c r="N203" s="219" t="s">
        <v>45</v>
      </c>
      <c r="O203" s="83"/>
      <c r="P203" s="220">
        <f>O203*H203</f>
        <v>0</v>
      </c>
      <c r="Q203" s="220">
        <v>0.017690000000000001</v>
      </c>
      <c r="R203" s="220">
        <f>Q203*H203</f>
        <v>0.035380000000000002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235</v>
      </c>
      <c r="AT203" s="222" t="s">
        <v>151</v>
      </c>
      <c r="AU203" s="222" t="s">
        <v>81</v>
      </c>
      <c r="AY203" s="16" t="s">
        <v>148</v>
      </c>
      <c r="BE203" s="223">
        <f>IF(N203="základní",J203,0)</f>
        <v>0</v>
      </c>
      <c r="BF203" s="223">
        <f>IF(N203="snížená",J203,0)</f>
        <v>10620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6" t="s">
        <v>81</v>
      </c>
      <c r="BK203" s="223">
        <f>ROUND(I203*H203,2)</f>
        <v>10620</v>
      </c>
      <c r="BL203" s="16" t="s">
        <v>235</v>
      </c>
      <c r="BM203" s="222" t="s">
        <v>619</v>
      </c>
    </row>
    <row r="204" s="1" customFormat="1">
      <c r="A204" s="37"/>
      <c r="B204" s="38"/>
      <c r="C204" s="39"/>
      <c r="D204" s="224" t="s">
        <v>157</v>
      </c>
      <c r="E204" s="39"/>
      <c r="F204" s="225" t="s">
        <v>620</v>
      </c>
      <c r="G204" s="39"/>
      <c r="H204" s="39"/>
      <c r="I204" s="226"/>
      <c r="J204" s="39"/>
      <c r="K204" s="39"/>
      <c r="L204" s="43"/>
      <c r="M204" s="227"/>
      <c r="N204" s="228"/>
      <c r="O204" s="83"/>
      <c r="P204" s="83"/>
      <c r="Q204" s="83"/>
      <c r="R204" s="83"/>
      <c r="S204" s="83"/>
      <c r="T204" s="84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157</v>
      </c>
      <c r="AU204" s="16" t="s">
        <v>81</v>
      </c>
    </row>
    <row r="205" s="1" customFormat="1">
      <c r="A205" s="37"/>
      <c r="B205" s="38"/>
      <c r="C205" s="39"/>
      <c r="D205" s="229" t="s">
        <v>159</v>
      </c>
      <c r="E205" s="39"/>
      <c r="F205" s="230" t="s">
        <v>621</v>
      </c>
      <c r="G205" s="39"/>
      <c r="H205" s="39"/>
      <c r="I205" s="226"/>
      <c r="J205" s="39"/>
      <c r="K205" s="39"/>
      <c r="L205" s="43"/>
      <c r="M205" s="227"/>
      <c r="N205" s="228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159</v>
      </c>
      <c r="AU205" s="16" t="s">
        <v>81</v>
      </c>
    </row>
    <row r="206" s="1" customFormat="1" ht="16.5" customHeight="1">
      <c r="A206" s="37"/>
      <c r="B206" s="38"/>
      <c r="C206" s="211" t="s">
        <v>325</v>
      </c>
      <c r="D206" s="211" t="s">
        <v>151</v>
      </c>
      <c r="E206" s="212" t="s">
        <v>622</v>
      </c>
      <c r="F206" s="213" t="s">
        <v>623</v>
      </c>
      <c r="G206" s="214" t="s">
        <v>287</v>
      </c>
      <c r="H206" s="215">
        <v>2</v>
      </c>
      <c r="I206" s="216">
        <v>590</v>
      </c>
      <c r="J206" s="217">
        <f>ROUND(I206*H206,2)</f>
        <v>1180</v>
      </c>
      <c r="K206" s="213" t="s">
        <v>155</v>
      </c>
      <c r="L206" s="43"/>
      <c r="M206" s="218" t="s">
        <v>19</v>
      </c>
      <c r="N206" s="219" t="s">
        <v>45</v>
      </c>
      <c r="O206" s="83"/>
      <c r="P206" s="220">
        <f>O206*H206</f>
        <v>0</v>
      </c>
      <c r="Q206" s="220">
        <v>0</v>
      </c>
      <c r="R206" s="220">
        <f>Q206*H206</f>
        <v>0</v>
      </c>
      <c r="S206" s="220">
        <v>0.01107</v>
      </c>
      <c r="T206" s="221">
        <f>S206*H206</f>
        <v>0.02214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2" t="s">
        <v>235</v>
      </c>
      <c r="AT206" s="222" t="s">
        <v>151</v>
      </c>
      <c r="AU206" s="222" t="s">
        <v>81</v>
      </c>
      <c r="AY206" s="16" t="s">
        <v>148</v>
      </c>
      <c r="BE206" s="223">
        <f>IF(N206="základní",J206,0)</f>
        <v>0</v>
      </c>
      <c r="BF206" s="223">
        <f>IF(N206="snížená",J206,0)</f>
        <v>1180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6" t="s">
        <v>81</v>
      </c>
      <c r="BK206" s="223">
        <f>ROUND(I206*H206,2)</f>
        <v>1180</v>
      </c>
      <c r="BL206" s="16" t="s">
        <v>235</v>
      </c>
      <c r="BM206" s="222" t="s">
        <v>624</v>
      </c>
    </row>
    <row r="207" s="1" customFormat="1">
      <c r="A207" s="37"/>
      <c r="B207" s="38"/>
      <c r="C207" s="39"/>
      <c r="D207" s="224" t="s">
        <v>157</v>
      </c>
      <c r="E207" s="39"/>
      <c r="F207" s="225" t="s">
        <v>625</v>
      </c>
      <c r="G207" s="39"/>
      <c r="H207" s="39"/>
      <c r="I207" s="226"/>
      <c r="J207" s="39"/>
      <c r="K207" s="39"/>
      <c r="L207" s="43"/>
      <c r="M207" s="227"/>
      <c r="N207" s="228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157</v>
      </c>
      <c r="AU207" s="16" t="s">
        <v>81</v>
      </c>
    </row>
    <row r="208" s="1" customFormat="1">
      <c r="A208" s="37"/>
      <c r="B208" s="38"/>
      <c r="C208" s="39"/>
      <c r="D208" s="229" t="s">
        <v>159</v>
      </c>
      <c r="E208" s="39"/>
      <c r="F208" s="230" t="s">
        <v>626</v>
      </c>
      <c r="G208" s="39"/>
      <c r="H208" s="39"/>
      <c r="I208" s="226"/>
      <c r="J208" s="39"/>
      <c r="K208" s="39"/>
      <c r="L208" s="43"/>
      <c r="M208" s="227"/>
      <c r="N208" s="228"/>
      <c r="O208" s="83"/>
      <c r="P208" s="83"/>
      <c r="Q208" s="83"/>
      <c r="R208" s="83"/>
      <c r="S208" s="83"/>
      <c r="T208" s="84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159</v>
      </c>
      <c r="AU208" s="16" t="s">
        <v>81</v>
      </c>
    </row>
    <row r="209" s="1" customFormat="1" ht="16.5" customHeight="1">
      <c r="A209" s="37"/>
      <c r="B209" s="38"/>
      <c r="C209" s="211" t="s">
        <v>331</v>
      </c>
      <c r="D209" s="211" t="s">
        <v>151</v>
      </c>
      <c r="E209" s="212" t="s">
        <v>298</v>
      </c>
      <c r="F209" s="213" t="s">
        <v>299</v>
      </c>
      <c r="G209" s="214" t="s">
        <v>287</v>
      </c>
      <c r="H209" s="215">
        <v>5</v>
      </c>
      <c r="I209" s="216">
        <v>590</v>
      </c>
      <c r="J209" s="217">
        <f>ROUND(I209*H209,2)</f>
        <v>2950</v>
      </c>
      <c r="K209" s="213" t="s">
        <v>155</v>
      </c>
      <c r="L209" s="43"/>
      <c r="M209" s="218" t="s">
        <v>19</v>
      </c>
      <c r="N209" s="219" t="s">
        <v>45</v>
      </c>
      <c r="O209" s="83"/>
      <c r="P209" s="220">
        <f>O209*H209</f>
        <v>0</v>
      </c>
      <c r="Q209" s="220">
        <v>0</v>
      </c>
      <c r="R209" s="220">
        <f>Q209*H209</f>
        <v>0</v>
      </c>
      <c r="S209" s="220">
        <v>0.019460000000000002</v>
      </c>
      <c r="T209" s="221">
        <f>S209*H209</f>
        <v>0.097300000000000011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2" t="s">
        <v>235</v>
      </c>
      <c r="AT209" s="222" t="s">
        <v>151</v>
      </c>
      <c r="AU209" s="222" t="s">
        <v>81</v>
      </c>
      <c r="AY209" s="16" t="s">
        <v>148</v>
      </c>
      <c r="BE209" s="223">
        <f>IF(N209="základní",J209,0)</f>
        <v>0</v>
      </c>
      <c r="BF209" s="223">
        <f>IF(N209="snížená",J209,0)</f>
        <v>2950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6" t="s">
        <v>81</v>
      </c>
      <c r="BK209" s="223">
        <f>ROUND(I209*H209,2)</f>
        <v>2950</v>
      </c>
      <c r="BL209" s="16" t="s">
        <v>235</v>
      </c>
      <c r="BM209" s="222" t="s">
        <v>627</v>
      </c>
    </row>
    <row r="210" s="1" customFormat="1">
      <c r="A210" s="37"/>
      <c r="B210" s="38"/>
      <c r="C210" s="39"/>
      <c r="D210" s="224" t="s">
        <v>157</v>
      </c>
      <c r="E210" s="39"/>
      <c r="F210" s="225" t="s">
        <v>301</v>
      </c>
      <c r="G210" s="39"/>
      <c r="H210" s="39"/>
      <c r="I210" s="226"/>
      <c r="J210" s="39"/>
      <c r="K210" s="39"/>
      <c r="L210" s="43"/>
      <c r="M210" s="227"/>
      <c r="N210" s="228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157</v>
      </c>
      <c r="AU210" s="16" t="s">
        <v>81</v>
      </c>
    </row>
    <row r="211" s="1" customFormat="1">
      <c r="A211" s="37"/>
      <c r="B211" s="38"/>
      <c r="C211" s="39"/>
      <c r="D211" s="229" t="s">
        <v>159</v>
      </c>
      <c r="E211" s="39"/>
      <c r="F211" s="230" t="s">
        <v>302</v>
      </c>
      <c r="G211" s="39"/>
      <c r="H211" s="39"/>
      <c r="I211" s="226"/>
      <c r="J211" s="39"/>
      <c r="K211" s="39"/>
      <c r="L211" s="43"/>
      <c r="M211" s="227"/>
      <c r="N211" s="228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159</v>
      </c>
      <c r="AU211" s="16" t="s">
        <v>81</v>
      </c>
    </row>
    <row r="212" s="1" customFormat="1" ht="16.5" customHeight="1">
      <c r="A212" s="37"/>
      <c r="B212" s="38"/>
      <c r="C212" s="211" t="s">
        <v>337</v>
      </c>
      <c r="D212" s="211" t="s">
        <v>151</v>
      </c>
      <c r="E212" s="212" t="s">
        <v>304</v>
      </c>
      <c r="F212" s="213" t="s">
        <v>305</v>
      </c>
      <c r="G212" s="214" t="s">
        <v>287</v>
      </c>
      <c r="H212" s="215">
        <v>4</v>
      </c>
      <c r="I212" s="216">
        <v>2006</v>
      </c>
      <c r="J212" s="217">
        <f>ROUND(I212*H212,2)</f>
        <v>8024</v>
      </c>
      <c r="K212" s="213" t="s">
        <v>155</v>
      </c>
      <c r="L212" s="43"/>
      <c r="M212" s="218" t="s">
        <v>19</v>
      </c>
      <c r="N212" s="219" t="s">
        <v>45</v>
      </c>
      <c r="O212" s="83"/>
      <c r="P212" s="220">
        <f>O212*H212</f>
        <v>0</v>
      </c>
      <c r="Q212" s="220">
        <v>0.016469999999999999</v>
      </c>
      <c r="R212" s="220">
        <f>Q212*H212</f>
        <v>0.065879999999999994</v>
      </c>
      <c r="S212" s="220">
        <v>0</v>
      </c>
      <c r="T212" s="22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2" t="s">
        <v>235</v>
      </c>
      <c r="AT212" s="222" t="s">
        <v>151</v>
      </c>
      <c r="AU212" s="222" t="s">
        <v>81</v>
      </c>
      <c r="AY212" s="16" t="s">
        <v>148</v>
      </c>
      <c r="BE212" s="223">
        <f>IF(N212="základní",J212,0)</f>
        <v>0</v>
      </c>
      <c r="BF212" s="223">
        <f>IF(N212="snížená",J212,0)</f>
        <v>8024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6" t="s">
        <v>81</v>
      </c>
      <c r="BK212" s="223">
        <f>ROUND(I212*H212,2)</f>
        <v>8024</v>
      </c>
      <c r="BL212" s="16" t="s">
        <v>235</v>
      </c>
      <c r="BM212" s="222" t="s">
        <v>628</v>
      </c>
    </row>
    <row r="213" s="1" customFormat="1">
      <c r="A213" s="37"/>
      <c r="B213" s="38"/>
      <c r="C213" s="39"/>
      <c r="D213" s="224" t="s">
        <v>157</v>
      </c>
      <c r="E213" s="39"/>
      <c r="F213" s="225" t="s">
        <v>307</v>
      </c>
      <c r="G213" s="39"/>
      <c r="H213" s="39"/>
      <c r="I213" s="226"/>
      <c r="J213" s="39"/>
      <c r="K213" s="39"/>
      <c r="L213" s="43"/>
      <c r="M213" s="227"/>
      <c r="N213" s="228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157</v>
      </c>
      <c r="AU213" s="16" t="s">
        <v>81</v>
      </c>
    </row>
    <row r="214" s="1" customFormat="1">
      <c r="A214" s="37"/>
      <c r="B214" s="38"/>
      <c r="C214" s="39"/>
      <c r="D214" s="229" t="s">
        <v>159</v>
      </c>
      <c r="E214" s="39"/>
      <c r="F214" s="230" t="s">
        <v>308</v>
      </c>
      <c r="G214" s="39"/>
      <c r="H214" s="39"/>
      <c r="I214" s="226"/>
      <c r="J214" s="39"/>
      <c r="K214" s="39"/>
      <c r="L214" s="43"/>
      <c r="M214" s="227"/>
      <c r="N214" s="228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159</v>
      </c>
      <c r="AU214" s="16" t="s">
        <v>81</v>
      </c>
    </row>
    <row r="215" s="1" customFormat="1" ht="16.5" customHeight="1">
      <c r="A215" s="37"/>
      <c r="B215" s="38"/>
      <c r="C215" s="211" t="s">
        <v>343</v>
      </c>
      <c r="D215" s="211" t="s">
        <v>151</v>
      </c>
      <c r="E215" s="212" t="s">
        <v>629</v>
      </c>
      <c r="F215" s="213" t="s">
        <v>630</v>
      </c>
      <c r="G215" s="214" t="s">
        <v>287</v>
      </c>
      <c r="H215" s="215">
        <v>1</v>
      </c>
      <c r="I215" s="216">
        <v>2950</v>
      </c>
      <c r="J215" s="217">
        <f>ROUND(I215*H215,2)</f>
        <v>2950</v>
      </c>
      <c r="K215" s="213" t="s">
        <v>155</v>
      </c>
      <c r="L215" s="43"/>
      <c r="M215" s="218" t="s">
        <v>19</v>
      </c>
      <c r="N215" s="219" t="s">
        <v>45</v>
      </c>
      <c r="O215" s="83"/>
      <c r="P215" s="220">
        <f>O215*H215</f>
        <v>0</v>
      </c>
      <c r="Q215" s="220">
        <v>0.00034000000000000002</v>
      </c>
      <c r="R215" s="220">
        <f>Q215*H215</f>
        <v>0.00034000000000000002</v>
      </c>
      <c r="S215" s="220">
        <v>0</v>
      </c>
      <c r="T215" s="22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2" t="s">
        <v>235</v>
      </c>
      <c r="AT215" s="222" t="s">
        <v>151</v>
      </c>
      <c r="AU215" s="222" t="s">
        <v>81</v>
      </c>
      <c r="AY215" s="16" t="s">
        <v>148</v>
      </c>
      <c r="BE215" s="223">
        <f>IF(N215="základní",J215,0)</f>
        <v>0</v>
      </c>
      <c r="BF215" s="223">
        <f>IF(N215="snížená",J215,0)</f>
        <v>2950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6" t="s">
        <v>81</v>
      </c>
      <c r="BK215" s="223">
        <f>ROUND(I215*H215,2)</f>
        <v>2950</v>
      </c>
      <c r="BL215" s="16" t="s">
        <v>235</v>
      </c>
      <c r="BM215" s="222" t="s">
        <v>631</v>
      </c>
    </row>
    <row r="216" s="1" customFormat="1">
      <c r="A216" s="37"/>
      <c r="B216" s="38"/>
      <c r="C216" s="39"/>
      <c r="D216" s="224" t="s">
        <v>157</v>
      </c>
      <c r="E216" s="39"/>
      <c r="F216" s="225" t="s">
        <v>632</v>
      </c>
      <c r="G216" s="39"/>
      <c r="H216" s="39"/>
      <c r="I216" s="226"/>
      <c r="J216" s="39"/>
      <c r="K216" s="39"/>
      <c r="L216" s="43"/>
      <c r="M216" s="227"/>
      <c r="N216" s="228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157</v>
      </c>
      <c r="AU216" s="16" t="s">
        <v>81</v>
      </c>
    </row>
    <row r="217" s="1" customFormat="1">
      <c r="A217" s="37"/>
      <c r="B217" s="38"/>
      <c r="C217" s="39"/>
      <c r="D217" s="229" t="s">
        <v>159</v>
      </c>
      <c r="E217" s="39"/>
      <c r="F217" s="230" t="s">
        <v>633</v>
      </c>
      <c r="G217" s="39"/>
      <c r="H217" s="39"/>
      <c r="I217" s="226"/>
      <c r="J217" s="39"/>
      <c r="K217" s="39"/>
      <c r="L217" s="43"/>
      <c r="M217" s="227"/>
      <c r="N217" s="228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159</v>
      </c>
      <c r="AU217" s="16" t="s">
        <v>81</v>
      </c>
    </row>
    <row r="218" s="1" customFormat="1" ht="16.5" customHeight="1">
      <c r="A218" s="37"/>
      <c r="B218" s="38"/>
      <c r="C218" s="242" t="s">
        <v>351</v>
      </c>
      <c r="D218" s="242" t="s">
        <v>188</v>
      </c>
      <c r="E218" s="243" t="s">
        <v>634</v>
      </c>
      <c r="F218" s="244" t="s">
        <v>635</v>
      </c>
      <c r="G218" s="245" t="s">
        <v>183</v>
      </c>
      <c r="H218" s="246">
        <v>1</v>
      </c>
      <c r="I218" s="247">
        <v>10502</v>
      </c>
      <c r="J218" s="248">
        <f>ROUND(I218*H218,2)</f>
        <v>10502</v>
      </c>
      <c r="K218" s="244" t="s">
        <v>155</v>
      </c>
      <c r="L218" s="249"/>
      <c r="M218" s="250" t="s">
        <v>19</v>
      </c>
      <c r="N218" s="251" t="s">
        <v>45</v>
      </c>
      <c r="O218" s="83"/>
      <c r="P218" s="220">
        <f>O218*H218</f>
        <v>0</v>
      </c>
      <c r="Q218" s="220">
        <v>0.014999999999999999</v>
      </c>
      <c r="R218" s="220">
        <f>Q218*H218</f>
        <v>0.014999999999999999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337</v>
      </c>
      <c r="AT218" s="222" t="s">
        <v>188</v>
      </c>
      <c r="AU218" s="222" t="s">
        <v>81</v>
      </c>
      <c r="AY218" s="16" t="s">
        <v>148</v>
      </c>
      <c r="BE218" s="223">
        <f>IF(N218="základní",J218,0)</f>
        <v>0</v>
      </c>
      <c r="BF218" s="223">
        <f>IF(N218="snížená",J218,0)</f>
        <v>10502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6" t="s">
        <v>81</v>
      </c>
      <c r="BK218" s="223">
        <f>ROUND(I218*H218,2)</f>
        <v>10502</v>
      </c>
      <c r="BL218" s="16" t="s">
        <v>235</v>
      </c>
      <c r="BM218" s="222" t="s">
        <v>636</v>
      </c>
    </row>
    <row r="219" s="1" customFormat="1">
      <c r="A219" s="37"/>
      <c r="B219" s="38"/>
      <c r="C219" s="39"/>
      <c r="D219" s="224" t="s">
        <v>157</v>
      </c>
      <c r="E219" s="39"/>
      <c r="F219" s="225" t="s">
        <v>635</v>
      </c>
      <c r="G219" s="39"/>
      <c r="H219" s="39"/>
      <c r="I219" s="226"/>
      <c r="J219" s="39"/>
      <c r="K219" s="39"/>
      <c r="L219" s="43"/>
      <c r="M219" s="227"/>
      <c r="N219" s="228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81</v>
      </c>
    </row>
    <row r="220" s="1" customFormat="1">
      <c r="A220" s="37"/>
      <c r="B220" s="38"/>
      <c r="C220" s="39"/>
      <c r="D220" s="229" t="s">
        <v>159</v>
      </c>
      <c r="E220" s="39"/>
      <c r="F220" s="230" t="s">
        <v>637</v>
      </c>
      <c r="G220" s="39"/>
      <c r="H220" s="39"/>
      <c r="I220" s="226"/>
      <c r="J220" s="39"/>
      <c r="K220" s="39"/>
      <c r="L220" s="43"/>
      <c r="M220" s="227"/>
      <c r="N220" s="228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159</v>
      </c>
      <c r="AU220" s="16" t="s">
        <v>81</v>
      </c>
    </row>
    <row r="221" s="1" customFormat="1" ht="16.5" customHeight="1">
      <c r="A221" s="37"/>
      <c r="B221" s="38"/>
      <c r="C221" s="211" t="s">
        <v>357</v>
      </c>
      <c r="D221" s="211" t="s">
        <v>151</v>
      </c>
      <c r="E221" s="212" t="s">
        <v>316</v>
      </c>
      <c r="F221" s="213" t="s">
        <v>317</v>
      </c>
      <c r="G221" s="214" t="s">
        <v>287</v>
      </c>
      <c r="H221" s="215">
        <v>1</v>
      </c>
      <c r="I221" s="216">
        <v>1770</v>
      </c>
      <c r="J221" s="217">
        <f>ROUND(I221*H221,2)</f>
        <v>1770</v>
      </c>
      <c r="K221" s="213" t="s">
        <v>19</v>
      </c>
      <c r="L221" s="43"/>
      <c r="M221" s="218" t="s">
        <v>19</v>
      </c>
      <c r="N221" s="219" t="s">
        <v>45</v>
      </c>
      <c r="O221" s="83"/>
      <c r="P221" s="220">
        <f>O221*H221</f>
        <v>0</v>
      </c>
      <c r="Q221" s="220">
        <v>0.014749999999999999</v>
      </c>
      <c r="R221" s="220">
        <f>Q221*H221</f>
        <v>0.014749999999999999</v>
      </c>
      <c r="S221" s="220">
        <v>0</v>
      </c>
      <c r="T221" s="22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2" t="s">
        <v>235</v>
      </c>
      <c r="AT221" s="222" t="s">
        <v>151</v>
      </c>
      <c r="AU221" s="222" t="s">
        <v>81</v>
      </c>
      <c r="AY221" s="16" t="s">
        <v>148</v>
      </c>
      <c r="BE221" s="223">
        <f>IF(N221="základní",J221,0)</f>
        <v>0</v>
      </c>
      <c r="BF221" s="223">
        <f>IF(N221="snížená",J221,0)</f>
        <v>1770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6" t="s">
        <v>81</v>
      </c>
      <c r="BK221" s="223">
        <f>ROUND(I221*H221,2)</f>
        <v>1770</v>
      </c>
      <c r="BL221" s="16" t="s">
        <v>235</v>
      </c>
      <c r="BM221" s="222" t="s">
        <v>638</v>
      </c>
    </row>
    <row r="222" s="1" customFormat="1">
      <c r="A222" s="37"/>
      <c r="B222" s="38"/>
      <c r="C222" s="39"/>
      <c r="D222" s="224" t="s">
        <v>157</v>
      </c>
      <c r="E222" s="39"/>
      <c r="F222" s="225" t="s">
        <v>313</v>
      </c>
      <c r="G222" s="39"/>
      <c r="H222" s="39"/>
      <c r="I222" s="226"/>
      <c r="J222" s="39"/>
      <c r="K222" s="39"/>
      <c r="L222" s="43"/>
      <c r="M222" s="227"/>
      <c r="N222" s="228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157</v>
      </c>
      <c r="AU222" s="16" t="s">
        <v>81</v>
      </c>
    </row>
    <row r="223" s="1" customFormat="1" ht="16.5" customHeight="1">
      <c r="A223" s="37"/>
      <c r="B223" s="38"/>
      <c r="C223" s="211" t="s">
        <v>362</v>
      </c>
      <c r="D223" s="211" t="s">
        <v>151</v>
      </c>
      <c r="E223" s="212" t="s">
        <v>320</v>
      </c>
      <c r="F223" s="213" t="s">
        <v>321</v>
      </c>
      <c r="G223" s="214" t="s">
        <v>287</v>
      </c>
      <c r="H223" s="215">
        <v>5</v>
      </c>
      <c r="I223" s="216">
        <v>413</v>
      </c>
      <c r="J223" s="217">
        <f>ROUND(I223*H223,2)</f>
        <v>2065</v>
      </c>
      <c r="K223" s="213" t="s">
        <v>155</v>
      </c>
      <c r="L223" s="43"/>
      <c r="M223" s="218" t="s">
        <v>19</v>
      </c>
      <c r="N223" s="219" t="s">
        <v>45</v>
      </c>
      <c r="O223" s="83"/>
      <c r="P223" s="220">
        <f>O223*H223</f>
        <v>0</v>
      </c>
      <c r="Q223" s="220">
        <v>0</v>
      </c>
      <c r="R223" s="220">
        <f>Q223*H223</f>
        <v>0</v>
      </c>
      <c r="S223" s="220">
        <v>0.00085999999999999998</v>
      </c>
      <c r="T223" s="221">
        <f>S223*H223</f>
        <v>0.0043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2" t="s">
        <v>235</v>
      </c>
      <c r="AT223" s="222" t="s">
        <v>151</v>
      </c>
      <c r="AU223" s="222" t="s">
        <v>81</v>
      </c>
      <c r="AY223" s="16" t="s">
        <v>148</v>
      </c>
      <c r="BE223" s="223">
        <f>IF(N223="základní",J223,0)</f>
        <v>0</v>
      </c>
      <c r="BF223" s="223">
        <f>IF(N223="snížená",J223,0)</f>
        <v>2065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6" t="s">
        <v>81</v>
      </c>
      <c r="BK223" s="223">
        <f>ROUND(I223*H223,2)</f>
        <v>2065</v>
      </c>
      <c r="BL223" s="16" t="s">
        <v>235</v>
      </c>
      <c r="BM223" s="222" t="s">
        <v>639</v>
      </c>
    </row>
    <row r="224" s="1" customFormat="1">
      <c r="A224" s="37"/>
      <c r="B224" s="38"/>
      <c r="C224" s="39"/>
      <c r="D224" s="224" t="s">
        <v>157</v>
      </c>
      <c r="E224" s="39"/>
      <c r="F224" s="225" t="s">
        <v>323</v>
      </c>
      <c r="G224" s="39"/>
      <c r="H224" s="39"/>
      <c r="I224" s="226"/>
      <c r="J224" s="39"/>
      <c r="K224" s="39"/>
      <c r="L224" s="43"/>
      <c r="M224" s="227"/>
      <c r="N224" s="228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157</v>
      </c>
      <c r="AU224" s="16" t="s">
        <v>81</v>
      </c>
    </row>
    <row r="225" s="1" customFormat="1">
      <c r="A225" s="37"/>
      <c r="B225" s="38"/>
      <c r="C225" s="39"/>
      <c r="D225" s="229" t="s">
        <v>159</v>
      </c>
      <c r="E225" s="39"/>
      <c r="F225" s="230" t="s">
        <v>324</v>
      </c>
      <c r="G225" s="39"/>
      <c r="H225" s="39"/>
      <c r="I225" s="226"/>
      <c r="J225" s="39"/>
      <c r="K225" s="39"/>
      <c r="L225" s="43"/>
      <c r="M225" s="227"/>
      <c r="N225" s="228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159</v>
      </c>
      <c r="AU225" s="16" t="s">
        <v>81</v>
      </c>
    </row>
    <row r="226" s="1" customFormat="1" ht="16.5" customHeight="1">
      <c r="A226" s="37"/>
      <c r="B226" s="38"/>
      <c r="C226" s="211" t="s">
        <v>368</v>
      </c>
      <c r="D226" s="211" t="s">
        <v>151</v>
      </c>
      <c r="E226" s="212" t="s">
        <v>326</v>
      </c>
      <c r="F226" s="213" t="s">
        <v>327</v>
      </c>
      <c r="G226" s="214" t="s">
        <v>287</v>
      </c>
      <c r="H226" s="215">
        <v>4</v>
      </c>
      <c r="I226" s="216">
        <v>1770</v>
      </c>
      <c r="J226" s="217">
        <f>ROUND(I226*H226,2)</f>
        <v>7080</v>
      </c>
      <c r="K226" s="213" t="s">
        <v>155</v>
      </c>
      <c r="L226" s="43"/>
      <c r="M226" s="218" t="s">
        <v>19</v>
      </c>
      <c r="N226" s="219" t="s">
        <v>45</v>
      </c>
      <c r="O226" s="83"/>
      <c r="P226" s="220">
        <f>O226*H226</f>
        <v>0</v>
      </c>
      <c r="Q226" s="220">
        <v>0.0015399999999999999</v>
      </c>
      <c r="R226" s="220">
        <f>Q226*H226</f>
        <v>0.0061599999999999997</v>
      </c>
      <c r="S226" s="220">
        <v>0</v>
      </c>
      <c r="T226" s="22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2" t="s">
        <v>235</v>
      </c>
      <c r="AT226" s="222" t="s">
        <v>151</v>
      </c>
      <c r="AU226" s="222" t="s">
        <v>81</v>
      </c>
      <c r="AY226" s="16" t="s">
        <v>148</v>
      </c>
      <c r="BE226" s="223">
        <f>IF(N226="základní",J226,0)</f>
        <v>0</v>
      </c>
      <c r="BF226" s="223">
        <f>IF(N226="snížená",J226,0)</f>
        <v>7080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6" t="s">
        <v>81</v>
      </c>
      <c r="BK226" s="223">
        <f>ROUND(I226*H226,2)</f>
        <v>7080</v>
      </c>
      <c r="BL226" s="16" t="s">
        <v>235</v>
      </c>
      <c r="BM226" s="222" t="s">
        <v>640</v>
      </c>
    </row>
    <row r="227" s="1" customFormat="1">
      <c r="A227" s="37"/>
      <c r="B227" s="38"/>
      <c r="C227" s="39"/>
      <c r="D227" s="224" t="s">
        <v>157</v>
      </c>
      <c r="E227" s="39"/>
      <c r="F227" s="225" t="s">
        <v>329</v>
      </c>
      <c r="G227" s="39"/>
      <c r="H227" s="39"/>
      <c r="I227" s="226"/>
      <c r="J227" s="39"/>
      <c r="K227" s="39"/>
      <c r="L227" s="43"/>
      <c r="M227" s="227"/>
      <c r="N227" s="228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157</v>
      </c>
      <c r="AU227" s="16" t="s">
        <v>81</v>
      </c>
    </row>
    <row r="228" s="1" customFormat="1">
      <c r="A228" s="37"/>
      <c r="B228" s="38"/>
      <c r="C228" s="39"/>
      <c r="D228" s="229" t="s">
        <v>159</v>
      </c>
      <c r="E228" s="39"/>
      <c r="F228" s="230" t="s">
        <v>330</v>
      </c>
      <c r="G228" s="39"/>
      <c r="H228" s="39"/>
      <c r="I228" s="226"/>
      <c r="J228" s="39"/>
      <c r="K228" s="39"/>
      <c r="L228" s="43"/>
      <c r="M228" s="227"/>
      <c r="N228" s="228"/>
      <c r="O228" s="83"/>
      <c r="P228" s="83"/>
      <c r="Q228" s="83"/>
      <c r="R228" s="83"/>
      <c r="S228" s="83"/>
      <c r="T228" s="84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159</v>
      </c>
      <c r="AU228" s="16" t="s">
        <v>81</v>
      </c>
    </row>
    <row r="229" s="1" customFormat="1" ht="16.5" customHeight="1">
      <c r="A229" s="37"/>
      <c r="B229" s="38"/>
      <c r="C229" s="211" t="s">
        <v>641</v>
      </c>
      <c r="D229" s="211" t="s">
        <v>151</v>
      </c>
      <c r="E229" s="212" t="s">
        <v>332</v>
      </c>
      <c r="F229" s="213" t="s">
        <v>333</v>
      </c>
      <c r="G229" s="214" t="s">
        <v>183</v>
      </c>
      <c r="H229" s="215">
        <v>4</v>
      </c>
      <c r="I229" s="216">
        <v>212.40000000000001</v>
      </c>
      <c r="J229" s="217">
        <f>ROUND(I229*H229,2)</f>
        <v>849.60000000000002</v>
      </c>
      <c r="K229" s="213" t="s">
        <v>155</v>
      </c>
      <c r="L229" s="43"/>
      <c r="M229" s="218" t="s">
        <v>19</v>
      </c>
      <c r="N229" s="219" t="s">
        <v>45</v>
      </c>
      <c r="O229" s="83"/>
      <c r="P229" s="220">
        <f>O229*H229</f>
        <v>0</v>
      </c>
      <c r="Q229" s="220">
        <v>0.00024000000000000001</v>
      </c>
      <c r="R229" s="220">
        <f>Q229*H229</f>
        <v>0.00096000000000000002</v>
      </c>
      <c r="S229" s="220">
        <v>0</v>
      </c>
      <c r="T229" s="22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2" t="s">
        <v>235</v>
      </c>
      <c r="AT229" s="222" t="s">
        <v>151</v>
      </c>
      <c r="AU229" s="222" t="s">
        <v>81</v>
      </c>
      <c r="AY229" s="16" t="s">
        <v>148</v>
      </c>
      <c r="BE229" s="223">
        <f>IF(N229="základní",J229,0)</f>
        <v>0</v>
      </c>
      <c r="BF229" s="223">
        <f>IF(N229="snížená",J229,0)</f>
        <v>849.60000000000002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6" t="s">
        <v>81</v>
      </c>
      <c r="BK229" s="223">
        <f>ROUND(I229*H229,2)</f>
        <v>849.60000000000002</v>
      </c>
      <c r="BL229" s="16" t="s">
        <v>235</v>
      </c>
      <c r="BM229" s="222" t="s">
        <v>642</v>
      </c>
    </row>
    <row r="230" s="1" customFormat="1">
      <c r="A230" s="37"/>
      <c r="B230" s="38"/>
      <c r="C230" s="39"/>
      <c r="D230" s="224" t="s">
        <v>157</v>
      </c>
      <c r="E230" s="39"/>
      <c r="F230" s="225" t="s">
        <v>335</v>
      </c>
      <c r="G230" s="39"/>
      <c r="H230" s="39"/>
      <c r="I230" s="226"/>
      <c r="J230" s="39"/>
      <c r="K230" s="39"/>
      <c r="L230" s="43"/>
      <c r="M230" s="227"/>
      <c r="N230" s="228"/>
      <c r="O230" s="83"/>
      <c r="P230" s="83"/>
      <c r="Q230" s="83"/>
      <c r="R230" s="83"/>
      <c r="S230" s="83"/>
      <c r="T230" s="84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157</v>
      </c>
      <c r="AU230" s="16" t="s">
        <v>81</v>
      </c>
    </row>
    <row r="231" s="1" customFormat="1">
      <c r="A231" s="37"/>
      <c r="B231" s="38"/>
      <c r="C231" s="39"/>
      <c r="D231" s="229" t="s">
        <v>159</v>
      </c>
      <c r="E231" s="39"/>
      <c r="F231" s="230" t="s">
        <v>336</v>
      </c>
      <c r="G231" s="39"/>
      <c r="H231" s="39"/>
      <c r="I231" s="226"/>
      <c r="J231" s="39"/>
      <c r="K231" s="39"/>
      <c r="L231" s="43"/>
      <c r="M231" s="227"/>
      <c r="N231" s="228"/>
      <c r="O231" s="83"/>
      <c r="P231" s="83"/>
      <c r="Q231" s="83"/>
      <c r="R231" s="83"/>
      <c r="S231" s="83"/>
      <c r="T231" s="84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159</v>
      </c>
      <c r="AU231" s="16" t="s">
        <v>81</v>
      </c>
    </row>
    <row r="232" s="1" customFormat="1" ht="16.5" customHeight="1">
      <c r="A232" s="37"/>
      <c r="B232" s="38"/>
      <c r="C232" s="211" t="s">
        <v>643</v>
      </c>
      <c r="D232" s="211" t="s">
        <v>151</v>
      </c>
      <c r="E232" s="212" t="s">
        <v>338</v>
      </c>
      <c r="F232" s="213" t="s">
        <v>339</v>
      </c>
      <c r="G232" s="214" t="s">
        <v>231</v>
      </c>
      <c r="H232" s="215">
        <v>0.19750999999999999</v>
      </c>
      <c r="I232" s="216">
        <v>21240</v>
      </c>
      <c r="J232" s="217">
        <f>ROUND(I232*H232,2)</f>
        <v>4195.1099999999997</v>
      </c>
      <c r="K232" s="213" t="s">
        <v>155</v>
      </c>
      <c r="L232" s="43"/>
      <c r="M232" s="218" t="s">
        <v>19</v>
      </c>
      <c r="N232" s="219" t="s">
        <v>45</v>
      </c>
      <c r="O232" s="83"/>
      <c r="P232" s="220">
        <f>O232*H232</f>
        <v>0</v>
      </c>
      <c r="Q232" s="220">
        <v>0</v>
      </c>
      <c r="R232" s="220">
        <f>Q232*H232</f>
        <v>0</v>
      </c>
      <c r="S232" s="220">
        <v>0</v>
      </c>
      <c r="T232" s="22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2" t="s">
        <v>235</v>
      </c>
      <c r="AT232" s="222" t="s">
        <v>151</v>
      </c>
      <c r="AU232" s="222" t="s">
        <v>81</v>
      </c>
      <c r="AY232" s="16" t="s">
        <v>148</v>
      </c>
      <c r="BE232" s="223">
        <f>IF(N232="základní",J232,0)</f>
        <v>0</v>
      </c>
      <c r="BF232" s="223">
        <f>IF(N232="snížená",J232,0)</f>
        <v>4195.1099999999997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6" t="s">
        <v>81</v>
      </c>
      <c r="BK232" s="223">
        <f>ROUND(I232*H232,2)</f>
        <v>4195.1099999999997</v>
      </c>
      <c r="BL232" s="16" t="s">
        <v>235</v>
      </c>
      <c r="BM232" s="222" t="s">
        <v>644</v>
      </c>
    </row>
    <row r="233" s="1" customFormat="1">
      <c r="A233" s="37"/>
      <c r="B233" s="38"/>
      <c r="C233" s="39"/>
      <c r="D233" s="224" t="s">
        <v>157</v>
      </c>
      <c r="E233" s="39"/>
      <c r="F233" s="225" t="s">
        <v>341</v>
      </c>
      <c r="G233" s="39"/>
      <c r="H233" s="39"/>
      <c r="I233" s="226"/>
      <c r="J233" s="39"/>
      <c r="K233" s="39"/>
      <c r="L233" s="43"/>
      <c r="M233" s="227"/>
      <c r="N233" s="228"/>
      <c r="O233" s="83"/>
      <c r="P233" s="83"/>
      <c r="Q233" s="83"/>
      <c r="R233" s="83"/>
      <c r="S233" s="83"/>
      <c r="T233" s="84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157</v>
      </c>
      <c r="AU233" s="16" t="s">
        <v>81</v>
      </c>
    </row>
    <row r="234" s="1" customFormat="1">
      <c r="A234" s="37"/>
      <c r="B234" s="38"/>
      <c r="C234" s="39"/>
      <c r="D234" s="229" t="s">
        <v>159</v>
      </c>
      <c r="E234" s="39"/>
      <c r="F234" s="230" t="s">
        <v>342</v>
      </c>
      <c r="G234" s="39"/>
      <c r="H234" s="39"/>
      <c r="I234" s="226"/>
      <c r="J234" s="39"/>
      <c r="K234" s="39"/>
      <c r="L234" s="43"/>
      <c r="M234" s="227"/>
      <c r="N234" s="228"/>
      <c r="O234" s="83"/>
      <c r="P234" s="83"/>
      <c r="Q234" s="83"/>
      <c r="R234" s="83"/>
      <c r="S234" s="83"/>
      <c r="T234" s="84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159</v>
      </c>
      <c r="AU234" s="16" t="s">
        <v>81</v>
      </c>
    </row>
    <row r="235" s="1" customFormat="1" ht="16.5" customHeight="1">
      <c r="A235" s="37"/>
      <c r="B235" s="38"/>
      <c r="C235" s="211" t="s">
        <v>375</v>
      </c>
      <c r="D235" s="211" t="s">
        <v>151</v>
      </c>
      <c r="E235" s="212" t="s">
        <v>344</v>
      </c>
      <c r="F235" s="213" t="s">
        <v>345</v>
      </c>
      <c r="G235" s="214" t="s">
        <v>231</v>
      </c>
      <c r="H235" s="215">
        <v>0.19750999999999999</v>
      </c>
      <c r="I235" s="216">
        <v>21240</v>
      </c>
      <c r="J235" s="217">
        <f>ROUND(I235*H235,2)</f>
        <v>4195.1099999999997</v>
      </c>
      <c r="K235" s="213" t="s">
        <v>155</v>
      </c>
      <c r="L235" s="43"/>
      <c r="M235" s="218" t="s">
        <v>19</v>
      </c>
      <c r="N235" s="219" t="s">
        <v>45</v>
      </c>
      <c r="O235" s="83"/>
      <c r="P235" s="220">
        <f>O235*H235</f>
        <v>0</v>
      </c>
      <c r="Q235" s="220">
        <v>0</v>
      </c>
      <c r="R235" s="220">
        <f>Q235*H235</f>
        <v>0</v>
      </c>
      <c r="S235" s="220">
        <v>0</v>
      </c>
      <c r="T235" s="22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2" t="s">
        <v>235</v>
      </c>
      <c r="AT235" s="222" t="s">
        <v>151</v>
      </c>
      <c r="AU235" s="222" t="s">
        <v>81</v>
      </c>
      <c r="AY235" s="16" t="s">
        <v>148</v>
      </c>
      <c r="BE235" s="223">
        <f>IF(N235="základní",J235,0)</f>
        <v>0</v>
      </c>
      <c r="BF235" s="223">
        <f>IF(N235="snížená",J235,0)</f>
        <v>4195.1099999999997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6" t="s">
        <v>81</v>
      </c>
      <c r="BK235" s="223">
        <f>ROUND(I235*H235,2)</f>
        <v>4195.1099999999997</v>
      </c>
      <c r="BL235" s="16" t="s">
        <v>235</v>
      </c>
      <c r="BM235" s="222" t="s">
        <v>645</v>
      </c>
    </row>
    <row r="236" s="1" customFormat="1">
      <c r="A236" s="37"/>
      <c r="B236" s="38"/>
      <c r="C236" s="39"/>
      <c r="D236" s="224" t="s">
        <v>157</v>
      </c>
      <c r="E236" s="39"/>
      <c r="F236" s="225" t="s">
        <v>347</v>
      </c>
      <c r="G236" s="39"/>
      <c r="H236" s="39"/>
      <c r="I236" s="226"/>
      <c r="J236" s="39"/>
      <c r="K236" s="39"/>
      <c r="L236" s="43"/>
      <c r="M236" s="227"/>
      <c r="N236" s="228"/>
      <c r="O236" s="83"/>
      <c r="P236" s="83"/>
      <c r="Q236" s="83"/>
      <c r="R236" s="83"/>
      <c r="S236" s="83"/>
      <c r="T236" s="84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157</v>
      </c>
      <c r="AU236" s="16" t="s">
        <v>81</v>
      </c>
    </row>
    <row r="237" s="1" customFormat="1">
      <c r="A237" s="37"/>
      <c r="B237" s="38"/>
      <c r="C237" s="39"/>
      <c r="D237" s="229" t="s">
        <v>159</v>
      </c>
      <c r="E237" s="39"/>
      <c r="F237" s="230" t="s">
        <v>348</v>
      </c>
      <c r="G237" s="39"/>
      <c r="H237" s="39"/>
      <c r="I237" s="226"/>
      <c r="J237" s="39"/>
      <c r="K237" s="39"/>
      <c r="L237" s="43"/>
      <c r="M237" s="227"/>
      <c r="N237" s="228"/>
      <c r="O237" s="83"/>
      <c r="P237" s="83"/>
      <c r="Q237" s="83"/>
      <c r="R237" s="83"/>
      <c r="S237" s="83"/>
      <c r="T237" s="84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159</v>
      </c>
      <c r="AU237" s="16" t="s">
        <v>81</v>
      </c>
    </row>
    <row r="238" s="11" customFormat="1" ht="22.8" customHeight="1">
      <c r="A238" s="11"/>
      <c r="B238" s="195"/>
      <c r="C238" s="196"/>
      <c r="D238" s="197" t="s">
        <v>72</v>
      </c>
      <c r="E238" s="209" t="s">
        <v>349</v>
      </c>
      <c r="F238" s="209" t="s">
        <v>350</v>
      </c>
      <c r="G238" s="196"/>
      <c r="H238" s="196"/>
      <c r="I238" s="199"/>
      <c r="J238" s="210">
        <f>BK238</f>
        <v>16992</v>
      </c>
      <c r="K238" s="196"/>
      <c r="L238" s="201"/>
      <c r="M238" s="202"/>
      <c r="N238" s="203"/>
      <c r="O238" s="203"/>
      <c r="P238" s="204">
        <f>SUM(P239:P249)</f>
        <v>0</v>
      </c>
      <c r="Q238" s="203"/>
      <c r="R238" s="204">
        <f>SUM(R239:R249)</f>
        <v>0.0045000000000000005</v>
      </c>
      <c r="S238" s="203"/>
      <c r="T238" s="205">
        <f>SUM(T239:T249)</f>
        <v>0</v>
      </c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R238" s="206" t="s">
        <v>81</v>
      </c>
      <c r="AT238" s="207" t="s">
        <v>72</v>
      </c>
      <c r="AU238" s="207" t="s">
        <v>77</v>
      </c>
      <c r="AY238" s="206" t="s">
        <v>148</v>
      </c>
      <c r="BK238" s="208">
        <f>SUM(BK239:BK249)</f>
        <v>16992</v>
      </c>
    </row>
    <row r="239" s="1" customFormat="1" ht="16.5" customHeight="1">
      <c r="A239" s="37"/>
      <c r="B239" s="38"/>
      <c r="C239" s="211" t="s">
        <v>382</v>
      </c>
      <c r="D239" s="211" t="s">
        <v>151</v>
      </c>
      <c r="E239" s="212" t="s">
        <v>352</v>
      </c>
      <c r="F239" s="213" t="s">
        <v>353</v>
      </c>
      <c r="G239" s="214" t="s">
        <v>183</v>
      </c>
      <c r="H239" s="215">
        <v>30</v>
      </c>
      <c r="I239" s="216">
        <v>76.700000000000003</v>
      </c>
      <c r="J239" s="217">
        <f>ROUND(I239*H239,2)</f>
        <v>2301</v>
      </c>
      <c r="K239" s="213" t="s">
        <v>155</v>
      </c>
      <c r="L239" s="43"/>
      <c r="M239" s="218" t="s">
        <v>19</v>
      </c>
      <c r="N239" s="219" t="s">
        <v>45</v>
      </c>
      <c r="O239" s="83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2" t="s">
        <v>235</v>
      </c>
      <c r="AT239" s="222" t="s">
        <v>151</v>
      </c>
      <c r="AU239" s="222" t="s">
        <v>81</v>
      </c>
      <c r="AY239" s="16" t="s">
        <v>148</v>
      </c>
      <c r="BE239" s="223">
        <f>IF(N239="základní",J239,0)</f>
        <v>0</v>
      </c>
      <c r="BF239" s="223">
        <f>IF(N239="snížená",J239,0)</f>
        <v>2301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6" t="s">
        <v>81</v>
      </c>
      <c r="BK239" s="223">
        <f>ROUND(I239*H239,2)</f>
        <v>2301</v>
      </c>
      <c r="BL239" s="16" t="s">
        <v>235</v>
      </c>
      <c r="BM239" s="222" t="s">
        <v>646</v>
      </c>
    </row>
    <row r="240" s="1" customFormat="1">
      <c r="A240" s="37"/>
      <c r="B240" s="38"/>
      <c r="C240" s="39"/>
      <c r="D240" s="224" t="s">
        <v>157</v>
      </c>
      <c r="E240" s="39"/>
      <c r="F240" s="225" t="s">
        <v>355</v>
      </c>
      <c r="G240" s="39"/>
      <c r="H240" s="39"/>
      <c r="I240" s="226"/>
      <c r="J240" s="39"/>
      <c r="K240" s="39"/>
      <c r="L240" s="43"/>
      <c r="M240" s="227"/>
      <c r="N240" s="228"/>
      <c r="O240" s="83"/>
      <c r="P240" s="83"/>
      <c r="Q240" s="83"/>
      <c r="R240" s="83"/>
      <c r="S240" s="83"/>
      <c r="T240" s="84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157</v>
      </c>
      <c r="AU240" s="16" t="s">
        <v>81</v>
      </c>
    </row>
    <row r="241" s="1" customFormat="1">
      <c r="A241" s="37"/>
      <c r="B241" s="38"/>
      <c r="C241" s="39"/>
      <c r="D241" s="229" t="s">
        <v>159</v>
      </c>
      <c r="E241" s="39"/>
      <c r="F241" s="230" t="s">
        <v>356</v>
      </c>
      <c r="G241" s="39"/>
      <c r="H241" s="39"/>
      <c r="I241" s="226"/>
      <c r="J241" s="39"/>
      <c r="K241" s="39"/>
      <c r="L241" s="43"/>
      <c r="M241" s="227"/>
      <c r="N241" s="228"/>
      <c r="O241" s="83"/>
      <c r="P241" s="83"/>
      <c r="Q241" s="83"/>
      <c r="R241" s="83"/>
      <c r="S241" s="83"/>
      <c r="T241" s="84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159</v>
      </c>
      <c r="AU241" s="16" t="s">
        <v>81</v>
      </c>
    </row>
    <row r="242" s="1" customFormat="1" ht="16.5" customHeight="1">
      <c r="A242" s="37"/>
      <c r="B242" s="38"/>
      <c r="C242" s="242" t="s">
        <v>389</v>
      </c>
      <c r="D242" s="242" t="s">
        <v>188</v>
      </c>
      <c r="E242" s="243" t="s">
        <v>358</v>
      </c>
      <c r="F242" s="244" t="s">
        <v>359</v>
      </c>
      <c r="G242" s="245" t="s">
        <v>183</v>
      </c>
      <c r="H242" s="246">
        <v>30</v>
      </c>
      <c r="I242" s="247">
        <v>159.30000000000001</v>
      </c>
      <c r="J242" s="248">
        <f>ROUND(I242*H242,2)</f>
        <v>4779</v>
      </c>
      <c r="K242" s="244" t="s">
        <v>19</v>
      </c>
      <c r="L242" s="249"/>
      <c r="M242" s="250" t="s">
        <v>19</v>
      </c>
      <c r="N242" s="251" t="s">
        <v>45</v>
      </c>
      <c r="O242" s="83"/>
      <c r="P242" s="220">
        <f>O242*H242</f>
        <v>0</v>
      </c>
      <c r="Q242" s="220">
        <v>5.0000000000000002E-05</v>
      </c>
      <c r="R242" s="220">
        <f>Q242*H242</f>
        <v>0.0015</v>
      </c>
      <c r="S242" s="220">
        <v>0</v>
      </c>
      <c r="T242" s="22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2" t="s">
        <v>337</v>
      </c>
      <c r="AT242" s="222" t="s">
        <v>188</v>
      </c>
      <c r="AU242" s="222" t="s">
        <v>81</v>
      </c>
      <c r="AY242" s="16" t="s">
        <v>148</v>
      </c>
      <c r="BE242" s="223">
        <f>IF(N242="základní",J242,0)</f>
        <v>0</v>
      </c>
      <c r="BF242" s="223">
        <f>IF(N242="snížená",J242,0)</f>
        <v>4779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6" t="s">
        <v>81</v>
      </c>
      <c r="BK242" s="223">
        <f>ROUND(I242*H242,2)</f>
        <v>4779</v>
      </c>
      <c r="BL242" s="16" t="s">
        <v>235</v>
      </c>
      <c r="BM242" s="222" t="s">
        <v>647</v>
      </c>
    </row>
    <row r="243" s="1" customFormat="1">
      <c r="A243" s="37"/>
      <c r="B243" s="38"/>
      <c r="C243" s="39"/>
      <c r="D243" s="224" t="s">
        <v>157</v>
      </c>
      <c r="E243" s="39"/>
      <c r="F243" s="225" t="s">
        <v>361</v>
      </c>
      <c r="G243" s="39"/>
      <c r="H243" s="39"/>
      <c r="I243" s="226"/>
      <c r="J243" s="39"/>
      <c r="K243" s="39"/>
      <c r="L243" s="43"/>
      <c r="M243" s="227"/>
      <c r="N243" s="228"/>
      <c r="O243" s="83"/>
      <c r="P243" s="83"/>
      <c r="Q243" s="83"/>
      <c r="R243" s="83"/>
      <c r="S243" s="83"/>
      <c r="T243" s="84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157</v>
      </c>
      <c r="AU243" s="16" t="s">
        <v>81</v>
      </c>
    </row>
    <row r="244" s="1" customFormat="1" ht="16.5" customHeight="1">
      <c r="A244" s="37"/>
      <c r="B244" s="38"/>
      <c r="C244" s="211" t="s">
        <v>395</v>
      </c>
      <c r="D244" s="211" t="s">
        <v>151</v>
      </c>
      <c r="E244" s="212" t="s">
        <v>363</v>
      </c>
      <c r="F244" s="213" t="s">
        <v>364</v>
      </c>
      <c r="G244" s="214" t="s">
        <v>183</v>
      </c>
      <c r="H244" s="215">
        <v>60</v>
      </c>
      <c r="I244" s="216">
        <v>76.700000000000003</v>
      </c>
      <c r="J244" s="217">
        <f>ROUND(I244*H244,2)</f>
        <v>4602</v>
      </c>
      <c r="K244" s="213" t="s">
        <v>155</v>
      </c>
      <c r="L244" s="43"/>
      <c r="M244" s="218" t="s">
        <v>19</v>
      </c>
      <c r="N244" s="219" t="s">
        <v>45</v>
      </c>
      <c r="O244" s="83"/>
      <c r="P244" s="220">
        <f>O244*H244</f>
        <v>0</v>
      </c>
      <c r="Q244" s="220">
        <v>0</v>
      </c>
      <c r="R244" s="220">
        <f>Q244*H244</f>
        <v>0</v>
      </c>
      <c r="S244" s="220">
        <v>0</v>
      </c>
      <c r="T244" s="22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2" t="s">
        <v>235</v>
      </c>
      <c r="AT244" s="222" t="s">
        <v>151</v>
      </c>
      <c r="AU244" s="222" t="s">
        <v>81</v>
      </c>
      <c r="AY244" s="16" t="s">
        <v>148</v>
      </c>
      <c r="BE244" s="223">
        <f>IF(N244="základní",J244,0)</f>
        <v>0</v>
      </c>
      <c r="BF244" s="223">
        <f>IF(N244="snížená",J244,0)</f>
        <v>4602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6" t="s">
        <v>81</v>
      </c>
      <c r="BK244" s="223">
        <f>ROUND(I244*H244,2)</f>
        <v>4602</v>
      </c>
      <c r="BL244" s="16" t="s">
        <v>235</v>
      </c>
      <c r="BM244" s="222" t="s">
        <v>648</v>
      </c>
    </row>
    <row r="245" s="1" customFormat="1">
      <c r="A245" s="37"/>
      <c r="B245" s="38"/>
      <c r="C245" s="39"/>
      <c r="D245" s="224" t="s">
        <v>157</v>
      </c>
      <c r="E245" s="39"/>
      <c r="F245" s="225" t="s">
        <v>366</v>
      </c>
      <c r="G245" s="39"/>
      <c r="H245" s="39"/>
      <c r="I245" s="226"/>
      <c r="J245" s="39"/>
      <c r="K245" s="39"/>
      <c r="L245" s="43"/>
      <c r="M245" s="227"/>
      <c r="N245" s="228"/>
      <c r="O245" s="83"/>
      <c r="P245" s="83"/>
      <c r="Q245" s="83"/>
      <c r="R245" s="83"/>
      <c r="S245" s="83"/>
      <c r="T245" s="84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157</v>
      </c>
      <c r="AU245" s="16" t="s">
        <v>81</v>
      </c>
    </row>
    <row r="246" s="1" customFormat="1">
      <c r="A246" s="37"/>
      <c r="B246" s="38"/>
      <c r="C246" s="39"/>
      <c r="D246" s="229" t="s">
        <v>159</v>
      </c>
      <c r="E246" s="39"/>
      <c r="F246" s="230" t="s">
        <v>367</v>
      </c>
      <c r="G246" s="39"/>
      <c r="H246" s="39"/>
      <c r="I246" s="226"/>
      <c r="J246" s="39"/>
      <c r="K246" s="39"/>
      <c r="L246" s="43"/>
      <c r="M246" s="227"/>
      <c r="N246" s="228"/>
      <c r="O246" s="83"/>
      <c r="P246" s="83"/>
      <c r="Q246" s="83"/>
      <c r="R246" s="83"/>
      <c r="S246" s="83"/>
      <c r="T246" s="84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159</v>
      </c>
      <c r="AU246" s="16" t="s">
        <v>81</v>
      </c>
    </row>
    <row r="247" s="1" customFormat="1" ht="16.5" customHeight="1">
      <c r="A247" s="37"/>
      <c r="B247" s="38"/>
      <c r="C247" s="242" t="s">
        <v>401</v>
      </c>
      <c r="D247" s="242" t="s">
        <v>188</v>
      </c>
      <c r="E247" s="243" t="s">
        <v>369</v>
      </c>
      <c r="F247" s="244" t="s">
        <v>370</v>
      </c>
      <c r="G247" s="245" t="s">
        <v>183</v>
      </c>
      <c r="H247" s="246">
        <v>30</v>
      </c>
      <c r="I247" s="247">
        <v>177</v>
      </c>
      <c r="J247" s="248">
        <f>ROUND(I247*H247,2)</f>
        <v>5310</v>
      </c>
      <c r="K247" s="244" t="s">
        <v>155</v>
      </c>
      <c r="L247" s="249"/>
      <c r="M247" s="250" t="s">
        <v>19</v>
      </c>
      <c r="N247" s="251" t="s">
        <v>45</v>
      </c>
      <c r="O247" s="83"/>
      <c r="P247" s="220">
        <f>O247*H247</f>
        <v>0</v>
      </c>
      <c r="Q247" s="220">
        <v>0.00010000000000000001</v>
      </c>
      <c r="R247" s="220">
        <f>Q247*H247</f>
        <v>0.0030000000000000001</v>
      </c>
      <c r="S247" s="220">
        <v>0</v>
      </c>
      <c r="T247" s="22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2" t="s">
        <v>337</v>
      </c>
      <c r="AT247" s="222" t="s">
        <v>188</v>
      </c>
      <c r="AU247" s="222" t="s">
        <v>81</v>
      </c>
      <c r="AY247" s="16" t="s">
        <v>148</v>
      </c>
      <c r="BE247" s="223">
        <f>IF(N247="základní",J247,0)</f>
        <v>0</v>
      </c>
      <c r="BF247" s="223">
        <f>IF(N247="snížená",J247,0)</f>
        <v>5310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6" t="s">
        <v>81</v>
      </c>
      <c r="BK247" s="223">
        <f>ROUND(I247*H247,2)</f>
        <v>5310</v>
      </c>
      <c r="BL247" s="16" t="s">
        <v>235</v>
      </c>
      <c r="BM247" s="222" t="s">
        <v>649</v>
      </c>
    </row>
    <row r="248" s="1" customFormat="1">
      <c r="A248" s="37"/>
      <c r="B248" s="38"/>
      <c r="C248" s="39"/>
      <c r="D248" s="224" t="s">
        <v>157</v>
      </c>
      <c r="E248" s="39"/>
      <c r="F248" s="225" t="s">
        <v>370</v>
      </c>
      <c r="G248" s="39"/>
      <c r="H248" s="39"/>
      <c r="I248" s="226"/>
      <c r="J248" s="39"/>
      <c r="K248" s="39"/>
      <c r="L248" s="43"/>
      <c r="M248" s="227"/>
      <c r="N248" s="228"/>
      <c r="O248" s="83"/>
      <c r="P248" s="83"/>
      <c r="Q248" s="83"/>
      <c r="R248" s="83"/>
      <c r="S248" s="83"/>
      <c r="T248" s="84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157</v>
      </c>
      <c r="AU248" s="16" t="s">
        <v>81</v>
      </c>
    </row>
    <row r="249" s="1" customFormat="1">
      <c r="A249" s="37"/>
      <c r="B249" s="38"/>
      <c r="C249" s="39"/>
      <c r="D249" s="229" t="s">
        <v>159</v>
      </c>
      <c r="E249" s="39"/>
      <c r="F249" s="230" t="s">
        <v>372</v>
      </c>
      <c r="G249" s="39"/>
      <c r="H249" s="39"/>
      <c r="I249" s="226"/>
      <c r="J249" s="39"/>
      <c r="K249" s="39"/>
      <c r="L249" s="43"/>
      <c r="M249" s="227"/>
      <c r="N249" s="228"/>
      <c r="O249" s="83"/>
      <c r="P249" s="83"/>
      <c r="Q249" s="83"/>
      <c r="R249" s="83"/>
      <c r="S249" s="83"/>
      <c r="T249" s="84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159</v>
      </c>
      <c r="AU249" s="16" t="s">
        <v>81</v>
      </c>
    </row>
    <row r="250" s="11" customFormat="1" ht="22.8" customHeight="1">
      <c r="A250" s="11"/>
      <c r="B250" s="195"/>
      <c r="C250" s="196"/>
      <c r="D250" s="197" t="s">
        <v>72</v>
      </c>
      <c r="E250" s="209" t="s">
        <v>373</v>
      </c>
      <c r="F250" s="209" t="s">
        <v>374</v>
      </c>
      <c r="G250" s="196"/>
      <c r="H250" s="196"/>
      <c r="I250" s="199"/>
      <c r="J250" s="210">
        <f>BK250</f>
        <v>26550</v>
      </c>
      <c r="K250" s="196"/>
      <c r="L250" s="201"/>
      <c r="M250" s="202"/>
      <c r="N250" s="203"/>
      <c r="O250" s="203"/>
      <c r="P250" s="204">
        <f>SUM(P251:P252)</f>
        <v>0</v>
      </c>
      <c r="Q250" s="203"/>
      <c r="R250" s="204">
        <f>SUM(R251:R252)</f>
        <v>0</v>
      </c>
      <c r="S250" s="203"/>
      <c r="T250" s="205">
        <f>SUM(T251:T252)</f>
        <v>0</v>
      </c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R250" s="206" t="s">
        <v>81</v>
      </c>
      <c r="AT250" s="207" t="s">
        <v>72</v>
      </c>
      <c r="AU250" s="207" t="s">
        <v>77</v>
      </c>
      <c r="AY250" s="206" t="s">
        <v>148</v>
      </c>
      <c r="BK250" s="208">
        <f>SUM(BK251:BK252)</f>
        <v>26550</v>
      </c>
    </row>
    <row r="251" s="1" customFormat="1" ht="16.5" customHeight="1">
      <c r="A251" s="37"/>
      <c r="B251" s="38"/>
      <c r="C251" s="211" t="s">
        <v>420</v>
      </c>
      <c r="D251" s="211" t="s">
        <v>151</v>
      </c>
      <c r="E251" s="212" t="s">
        <v>376</v>
      </c>
      <c r="F251" s="213" t="s">
        <v>377</v>
      </c>
      <c r="G251" s="214" t="s">
        <v>183</v>
      </c>
      <c r="H251" s="215">
        <v>30</v>
      </c>
      <c r="I251" s="216">
        <v>885</v>
      </c>
      <c r="J251" s="217">
        <f>ROUND(I251*H251,2)</f>
        <v>26550</v>
      </c>
      <c r="K251" s="213" t="s">
        <v>19</v>
      </c>
      <c r="L251" s="43"/>
      <c r="M251" s="218" t="s">
        <v>19</v>
      </c>
      <c r="N251" s="219" t="s">
        <v>45</v>
      </c>
      <c r="O251" s="83"/>
      <c r="P251" s="220">
        <f>O251*H251</f>
        <v>0</v>
      </c>
      <c r="Q251" s="220">
        <v>0</v>
      </c>
      <c r="R251" s="220">
        <f>Q251*H251</f>
        <v>0</v>
      </c>
      <c r="S251" s="220">
        <v>0</v>
      </c>
      <c r="T251" s="22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2" t="s">
        <v>235</v>
      </c>
      <c r="AT251" s="222" t="s">
        <v>151</v>
      </c>
      <c r="AU251" s="222" t="s">
        <v>81</v>
      </c>
      <c r="AY251" s="16" t="s">
        <v>148</v>
      </c>
      <c r="BE251" s="223">
        <f>IF(N251="základní",J251,0)</f>
        <v>0</v>
      </c>
      <c r="BF251" s="223">
        <f>IF(N251="snížená",J251,0)</f>
        <v>26550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6" t="s">
        <v>81</v>
      </c>
      <c r="BK251" s="223">
        <f>ROUND(I251*H251,2)</f>
        <v>26550</v>
      </c>
      <c r="BL251" s="16" t="s">
        <v>235</v>
      </c>
      <c r="BM251" s="222" t="s">
        <v>650</v>
      </c>
    </row>
    <row r="252" s="1" customFormat="1">
      <c r="A252" s="37"/>
      <c r="B252" s="38"/>
      <c r="C252" s="39"/>
      <c r="D252" s="224" t="s">
        <v>157</v>
      </c>
      <c r="E252" s="39"/>
      <c r="F252" s="225" t="s">
        <v>379</v>
      </c>
      <c r="G252" s="39"/>
      <c r="H252" s="39"/>
      <c r="I252" s="226"/>
      <c r="J252" s="39"/>
      <c r="K252" s="39"/>
      <c r="L252" s="43"/>
      <c r="M252" s="227"/>
      <c r="N252" s="228"/>
      <c r="O252" s="83"/>
      <c r="P252" s="83"/>
      <c r="Q252" s="83"/>
      <c r="R252" s="83"/>
      <c r="S252" s="83"/>
      <c r="T252" s="84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157</v>
      </c>
      <c r="AU252" s="16" t="s">
        <v>81</v>
      </c>
    </row>
    <row r="253" s="11" customFormat="1" ht="22.8" customHeight="1">
      <c r="A253" s="11"/>
      <c r="B253" s="195"/>
      <c r="C253" s="196"/>
      <c r="D253" s="197" t="s">
        <v>72</v>
      </c>
      <c r="E253" s="209" t="s">
        <v>413</v>
      </c>
      <c r="F253" s="209" t="s">
        <v>414</v>
      </c>
      <c r="G253" s="196"/>
      <c r="H253" s="196"/>
      <c r="I253" s="199"/>
      <c r="J253" s="210">
        <f>BK253</f>
        <v>57074.240000000005</v>
      </c>
      <c r="K253" s="196"/>
      <c r="L253" s="201"/>
      <c r="M253" s="202"/>
      <c r="N253" s="203"/>
      <c r="O253" s="203"/>
      <c r="P253" s="204">
        <f>SUM(P254:P271)</f>
        <v>0</v>
      </c>
      <c r="Q253" s="203"/>
      <c r="R253" s="204">
        <f>SUM(R254:R271)</f>
        <v>0.082500000000000004</v>
      </c>
      <c r="S253" s="203"/>
      <c r="T253" s="205">
        <f>SUM(T254:T271)</f>
        <v>0</v>
      </c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R253" s="206" t="s">
        <v>81</v>
      </c>
      <c r="AT253" s="207" t="s">
        <v>72</v>
      </c>
      <c r="AU253" s="207" t="s">
        <v>77</v>
      </c>
      <c r="AY253" s="206" t="s">
        <v>148</v>
      </c>
      <c r="BK253" s="208">
        <f>SUM(BK254:BK271)</f>
        <v>57074.240000000005</v>
      </c>
    </row>
    <row r="254" s="1" customFormat="1" ht="16.5" customHeight="1">
      <c r="A254" s="37"/>
      <c r="B254" s="38"/>
      <c r="C254" s="211" t="s">
        <v>424</v>
      </c>
      <c r="D254" s="211" t="s">
        <v>151</v>
      </c>
      <c r="E254" s="212" t="s">
        <v>651</v>
      </c>
      <c r="F254" s="213" t="s">
        <v>652</v>
      </c>
      <c r="G254" s="214" t="s">
        <v>183</v>
      </c>
      <c r="H254" s="215">
        <v>3</v>
      </c>
      <c r="I254" s="216">
        <v>739.86000000000001</v>
      </c>
      <c r="J254" s="217">
        <f>ROUND(I254*H254,2)</f>
        <v>2219.5799999999999</v>
      </c>
      <c r="K254" s="213" t="s">
        <v>155</v>
      </c>
      <c r="L254" s="43"/>
      <c r="M254" s="218" t="s">
        <v>19</v>
      </c>
      <c r="N254" s="219" t="s">
        <v>45</v>
      </c>
      <c r="O254" s="83"/>
      <c r="P254" s="220">
        <f>O254*H254</f>
        <v>0</v>
      </c>
      <c r="Q254" s="220">
        <v>0</v>
      </c>
      <c r="R254" s="220">
        <f>Q254*H254</f>
        <v>0</v>
      </c>
      <c r="S254" s="220">
        <v>0</v>
      </c>
      <c r="T254" s="22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2" t="s">
        <v>235</v>
      </c>
      <c r="AT254" s="222" t="s">
        <v>151</v>
      </c>
      <c r="AU254" s="222" t="s">
        <v>81</v>
      </c>
      <c r="AY254" s="16" t="s">
        <v>148</v>
      </c>
      <c r="BE254" s="223">
        <f>IF(N254="základní",J254,0)</f>
        <v>0</v>
      </c>
      <c r="BF254" s="223">
        <f>IF(N254="snížená",J254,0)</f>
        <v>2219.5799999999999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16" t="s">
        <v>81</v>
      </c>
      <c r="BK254" s="223">
        <f>ROUND(I254*H254,2)</f>
        <v>2219.5799999999999</v>
      </c>
      <c r="BL254" s="16" t="s">
        <v>235</v>
      </c>
      <c r="BM254" s="222" t="s">
        <v>653</v>
      </c>
    </row>
    <row r="255" s="1" customFormat="1">
      <c r="A255" s="37"/>
      <c r="B255" s="38"/>
      <c r="C255" s="39"/>
      <c r="D255" s="224" t="s">
        <v>157</v>
      </c>
      <c r="E255" s="39"/>
      <c r="F255" s="225" t="s">
        <v>419</v>
      </c>
      <c r="G255" s="39"/>
      <c r="H255" s="39"/>
      <c r="I255" s="226"/>
      <c r="J255" s="39"/>
      <c r="K255" s="39"/>
      <c r="L255" s="43"/>
      <c r="M255" s="227"/>
      <c r="N255" s="228"/>
      <c r="O255" s="83"/>
      <c r="P255" s="83"/>
      <c r="Q255" s="83"/>
      <c r="R255" s="83"/>
      <c r="S255" s="83"/>
      <c r="T255" s="84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157</v>
      </c>
      <c r="AU255" s="16" t="s">
        <v>81</v>
      </c>
    </row>
    <row r="256" s="1" customFormat="1">
      <c r="A256" s="37"/>
      <c r="B256" s="38"/>
      <c r="C256" s="39"/>
      <c r="D256" s="229" t="s">
        <v>159</v>
      </c>
      <c r="E256" s="39"/>
      <c r="F256" s="230" t="s">
        <v>654</v>
      </c>
      <c r="G256" s="39"/>
      <c r="H256" s="39"/>
      <c r="I256" s="226"/>
      <c r="J256" s="39"/>
      <c r="K256" s="39"/>
      <c r="L256" s="43"/>
      <c r="M256" s="227"/>
      <c r="N256" s="228"/>
      <c r="O256" s="83"/>
      <c r="P256" s="83"/>
      <c r="Q256" s="83"/>
      <c r="R256" s="83"/>
      <c r="S256" s="83"/>
      <c r="T256" s="84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159</v>
      </c>
      <c r="AU256" s="16" t="s">
        <v>81</v>
      </c>
    </row>
    <row r="257" s="1" customFormat="1" ht="16.5" customHeight="1">
      <c r="A257" s="37"/>
      <c r="B257" s="38"/>
      <c r="C257" s="242" t="s">
        <v>430</v>
      </c>
      <c r="D257" s="242" t="s">
        <v>188</v>
      </c>
      <c r="E257" s="243" t="s">
        <v>655</v>
      </c>
      <c r="F257" s="244" t="s">
        <v>656</v>
      </c>
      <c r="G257" s="245" t="s">
        <v>183</v>
      </c>
      <c r="H257" s="246">
        <v>3</v>
      </c>
      <c r="I257" s="247">
        <v>1298</v>
      </c>
      <c r="J257" s="248">
        <f>ROUND(I257*H257,2)</f>
        <v>3894</v>
      </c>
      <c r="K257" s="244" t="s">
        <v>155</v>
      </c>
      <c r="L257" s="249"/>
      <c r="M257" s="250" t="s">
        <v>19</v>
      </c>
      <c r="N257" s="251" t="s">
        <v>45</v>
      </c>
      <c r="O257" s="83"/>
      <c r="P257" s="220">
        <f>O257*H257</f>
        <v>0</v>
      </c>
      <c r="Q257" s="220">
        <v>0.014500000000000001</v>
      </c>
      <c r="R257" s="220">
        <f>Q257*H257</f>
        <v>0.043500000000000004</v>
      </c>
      <c r="S257" s="220">
        <v>0</v>
      </c>
      <c r="T257" s="22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2" t="s">
        <v>337</v>
      </c>
      <c r="AT257" s="222" t="s">
        <v>188</v>
      </c>
      <c r="AU257" s="222" t="s">
        <v>81</v>
      </c>
      <c r="AY257" s="16" t="s">
        <v>148</v>
      </c>
      <c r="BE257" s="223">
        <f>IF(N257="základní",J257,0)</f>
        <v>0</v>
      </c>
      <c r="BF257" s="223">
        <f>IF(N257="snížená",J257,0)</f>
        <v>3894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6" t="s">
        <v>81</v>
      </c>
      <c r="BK257" s="223">
        <f>ROUND(I257*H257,2)</f>
        <v>3894</v>
      </c>
      <c r="BL257" s="16" t="s">
        <v>235</v>
      </c>
      <c r="BM257" s="222" t="s">
        <v>657</v>
      </c>
    </row>
    <row r="258" s="1" customFormat="1">
      <c r="A258" s="37"/>
      <c r="B258" s="38"/>
      <c r="C258" s="39"/>
      <c r="D258" s="224" t="s">
        <v>157</v>
      </c>
      <c r="E258" s="39"/>
      <c r="F258" s="225" t="s">
        <v>658</v>
      </c>
      <c r="G258" s="39"/>
      <c r="H258" s="39"/>
      <c r="I258" s="226"/>
      <c r="J258" s="39"/>
      <c r="K258" s="39"/>
      <c r="L258" s="43"/>
      <c r="M258" s="227"/>
      <c r="N258" s="228"/>
      <c r="O258" s="83"/>
      <c r="P258" s="83"/>
      <c r="Q258" s="83"/>
      <c r="R258" s="83"/>
      <c r="S258" s="83"/>
      <c r="T258" s="84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157</v>
      </c>
      <c r="AU258" s="16" t="s">
        <v>81</v>
      </c>
    </row>
    <row r="259" s="1" customFormat="1">
      <c r="A259" s="37"/>
      <c r="B259" s="38"/>
      <c r="C259" s="39"/>
      <c r="D259" s="229" t="s">
        <v>159</v>
      </c>
      <c r="E259" s="39"/>
      <c r="F259" s="230" t="s">
        <v>659</v>
      </c>
      <c r="G259" s="39"/>
      <c r="H259" s="39"/>
      <c r="I259" s="226"/>
      <c r="J259" s="39"/>
      <c r="K259" s="39"/>
      <c r="L259" s="43"/>
      <c r="M259" s="227"/>
      <c r="N259" s="228"/>
      <c r="O259" s="83"/>
      <c r="P259" s="83"/>
      <c r="Q259" s="83"/>
      <c r="R259" s="83"/>
      <c r="S259" s="83"/>
      <c r="T259" s="84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159</v>
      </c>
      <c r="AU259" s="16" t="s">
        <v>81</v>
      </c>
    </row>
    <row r="260" s="1" customFormat="1" ht="16.5" customHeight="1">
      <c r="A260" s="37"/>
      <c r="B260" s="38"/>
      <c r="C260" s="211" t="s">
        <v>435</v>
      </c>
      <c r="D260" s="211" t="s">
        <v>151</v>
      </c>
      <c r="E260" s="212" t="s">
        <v>416</v>
      </c>
      <c r="F260" s="213" t="s">
        <v>417</v>
      </c>
      <c r="G260" s="214" t="s">
        <v>183</v>
      </c>
      <c r="H260" s="215">
        <v>15</v>
      </c>
      <c r="I260" s="216">
        <v>739.86000000000001</v>
      </c>
      <c r="J260" s="217">
        <f>ROUND(I260*H260,2)</f>
        <v>11097.9</v>
      </c>
      <c r="K260" s="213" t="s">
        <v>19</v>
      </c>
      <c r="L260" s="43"/>
      <c r="M260" s="218" t="s">
        <v>19</v>
      </c>
      <c r="N260" s="219" t="s">
        <v>45</v>
      </c>
      <c r="O260" s="83"/>
      <c r="P260" s="220">
        <f>O260*H260</f>
        <v>0</v>
      </c>
      <c r="Q260" s="220">
        <v>0</v>
      </c>
      <c r="R260" s="220">
        <f>Q260*H260</f>
        <v>0</v>
      </c>
      <c r="S260" s="220">
        <v>0</v>
      </c>
      <c r="T260" s="22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2" t="s">
        <v>235</v>
      </c>
      <c r="AT260" s="222" t="s">
        <v>151</v>
      </c>
      <c r="AU260" s="222" t="s">
        <v>81</v>
      </c>
      <c r="AY260" s="16" t="s">
        <v>148</v>
      </c>
      <c r="BE260" s="223">
        <f>IF(N260="základní",J260,0)</f>
        <v>0</v>
      </c>
      <c r="BF260" s="223">
        <f>IF(N260="snížená",J260,0)</f>
        <v>11097.9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6" t="s">
        <v>81</v>
      </c>
      <c r="BK260" s="223">
        <f>ROUND(I260*H260,2)</f>
        <v>11097.9</v>
      </c>
      <c r="BL260" s="16" t="s">
        <v>235</v>
      </c>
      <c r="BM260" s="222" t="s">
        <v>660</v>
      </c>
    </row>
    <row r="261" s="1" customFormat="1">
      <c r="A261" s="37"/>
      <c r="B261" s="38"/>
      <c r="C261" s="39"/>
      <c r="D261" s="224" t="s">
        <v>157</v>
      </c>
      <c r="E261" s="39"/>
      <c r="F261" s="225" t="s">
        <v>419</v>
      </c>
      <c r="G261" s="39"/>
      <c r="H261" s="39"/>
      <c r="I261" s="226"/>
      <c r="J261" s="39"/>
      <c r="K261" s="39"/>
      <c r="L261" s="43"/>
      <c r="M261" s="227"/>
      <c r="N261" s="228"/>
      <c r="O261" s="83"/>
      <c r="P261" s="83"/>
      <c r="Q261" s="83"/>
      <c r="R261" s="83"/>
      <c r="S261" s="83"/>
      <c r="T261" s="84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157</v>
      </c>
      <c r="AU261" s="16" t="s">
        <v>81</v>
      </c>
    </row>
    <row r="262" s="1" customFormat="1" ht="16.5" customHeight="1">
      <c r="A262" s="37"/>
      <c r="B262" s="38"/>
      <c r="C262" s="211" t="s">
        <v>443</v>
      </c>
      <c r="D262" s="211" t="s">
        <v>151</v>
      </c>
      <c r="E262" s="212" t="s">
        <v>421</v>
      </c>
      <c r="F262" s="213" t="s">
        <v>422</v>
      </c>
      <c r="G262" s="214" t="s">
        <v>183</v>
      </c>
      <c r="H262" s="215">
        <v>40</v>
      </c>
      <c r="I262" s="216">
        <v>739.86000000000001</v>
      </c>
      <c r="J262" s="217">
        <f>ROUND(I262*H262,2)</f>
        <v>29594.400000000001</v>
      </c>
      <c r="K262" s="213" t="s">
        <v>19</v>
      </c>
      <c r="L262" s="43"/>
      <c r="M262" s="218" t="s">
        <v>19</v>
      </c>
      <c r="N262" s="219" t="s">
        <v>45</v>
      </c>
      <c r="O262" s="83"/>
      <c r="P262" s="220">
        <f>O262*H262</f>
        <v>0</v>
      </c>
      <c r="Q262" s="220">
        <v>0</v>
      </c>
      <c r="R262" s="220">
        <f>Q262*H262</f>
        <v>0</v>
      </c>
      <c r="S262" s="220">
        <v>0</v>
      </c>
      <c r="T262" s="22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2" t="s">
        <v>235</v>
      </c>
      <c r="AT262" s="222" t="s">
        <v>151</v>
      </c>
      <c r="AU262" s="222" t="s">
        <v>81</v>
      </c>
      <c r="AY262" s="16" t="s">
        <v>148</v>
      </c>
      <c r="BE262" s="223">
        <f>IF(N262="základní",J262,0)</f>
        <v>0</v>
      </c>
      <c r="BF262" s="223">
        <f>IF(N262="snížená",J262,0)</f>
        <v>29594.400000000001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6" t="s">
        <v>81</v>
      </c>
      <c r="BK262" s="223">
        <f>ROUND(I262*H262,2)</f>
        <v>29594.400000000001</v>
      </c>
      <c r="BL262" s="16" t="s">
        <v>235</v>
      </c>
      <c r="BM262" s="222" t="s">
        <v>661</v>
      </c>
    </row>
    <row r="263" s="1" customFormat="1">
      <c r="A263" s="37"/>
      <c r="B263" s="38"/>
      <c r="C263" s="39"/>
      <c r="D263" s="224" t="s">
        <v>157</v>
      </c>
      <c r="E263" s="39"/>
      <c r="F263" s="225" t="s">
        <v>419</v>
      </c>
      <c r="G263" s="39"/>
      <c r="H263" s="39"/>
      <c r="I263" s="226"/>
      <c r="J263" s="39"/>
      <c r="K263" s="39"/>
      <c r="L263" s="43"/>
      <c r="M263" s="227"/>
      <c r="N263" s="228"/>
      <c r="O263" s="83"/>
      <c r="P263" s="83"/>
      <c r="Q263" s="83"/>
      <c r="R263" s="83"/>
      <c r="S263" s="83"/>
      <c r="T263" s="84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157</v>
      </c>
      <c r="AU263" s="16" t="s">
        <v>81</v>
      </c>
    </row>
    <row r="264" s="1" customFormat="1" ht="16.5" customHeight="1">
      <c r="A264" s="37"/>
      <c r="B264" s="38"/>
      <c r="C264" s="211" t="s">
        <v>449</v>
      </c>
      <c r="D264" s="211" t="s">
        <v>151</v>
      </c>
      <c r="E264" s="212" t="s">
        <v>425</v>
      </c>
      <c r="F264" s="213" t="s">
        <v>426</v>
      </c>
      <c r="G264" s="214" t="s">
        <v>183</v>
      </c>
      <c r="H264" s="215">
        <v>2</v>
      </c>
      <c r="I264" s="216">
        <v>803.58000000000004</v>
      </c>
      <c r="J264" s="217">
        <f>ROUND(I264*H264,2)</f>
        <v>1607.1600000000001</v>
      </c>
      <c r="K264" s="213" t="s">
        <v>155</v>
      </c>
      <c r="L264" s="43"/>
      <c r="M264" s="218" t="s">
        <v>19</v>
      </c>
      <c r="N264" s="219" t="s">
        <v>45</v>
      </c>
      <c r="O264" s="83"/>
      <c r="P264" s="220">
        <f>O264*H264</f>
        <v>0</v>
      </c>
      <c r="Q264" s="220">
        <v>0</v>
      </c>
      <c r="R264" s="220">
        <f>Q264*H264</f>
        <v>0</v>
      </c>
      <c r="S264" s="220">
        <v>0</v>
      </c>
      <c r="T264" s="22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2" t="s">
        <v>235</v>
      </c>
      <c r="AT264" s="222" t="s">
        <v>151</v>
      </c>
      <c r="AU264" s="222" t="s">
        <v>81</v>
      </c>
      <c r="AY264" s="16" t="s">
        <v>148</v>
      </c>
      <c r="BE264" s="223">
        <f>IF(N264="základní",J264,0)</f>
        <v>0</v>
      </c>
      <c r="BF264" s="223">
        <f>IF(N264="snížená",J264,0)</f>
        <v>1607.1600000000001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6" t="s">
        <v>81</v>
      </c>
      <c r="BK264" s="223">
        <f>ROUND(I264*H264,2)</f>
        <v>1607.1600000000001</v>
      </c>
      <c r="BL264" s="16" t="s">
        <v>235</v>
      </c>
      <c r="BM264" s="222" t="s">
        <v>662</v>
      </c>
    </row>
    <row r="265" s="1" customFormat="1">
      <c r="A265" s="37"/>
      <c r="B265" s="38"/>
      <c r="C265" s="39"/>
      <c r="D265" s="224" t="s">
        <v>157</v>
      </c>
      <c r="E265" s="39"/>
      <c r="F265" s="225" t="s">
        <v>428</v>
      </c>
      <c r="G265" s="39"/>
      <c r="H265" s="39"/>
      <c r="I265" s="226"/>
      <c r="J265" s="39"/>
      <c r="K265" s="39"/>
      <c r="L265" s="43"/>
      <c r="M265" s="227"/>
      <c r="N265" s="228"/>
      <c r="O265" s="83"/>
      <c r="P265" s="83"/>
      <c r="Q265" s="83"/>
      <c r="R265" s="83"/>
      <c r="S265" s="83"/>
      <c r="T265" s="84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157</v>
      </c>
      <c r="AU265" s="16" t="s">
        <v>81</v>
      </c>
    </row>
    <row r="266" s="1" customFormat="1">
      <c r="A266" s="37"/>
      <c r="B266" s="38"/>
      <c r="C266" s="39"/>
      <c r="D266" s="229" t="s">
        <v>159</v>
      </c>
      <c r="E266" s="39"/>
      <c r="F266" s="230" t="s">
        <v>429</v>
      </c>
      <c r="G266" s="39"/>
      <c r="H266" s="39"/>
      <c r="I266" s="226"/>
      <c r="J266" s="39"/>
      <c r="K266" s="39"/>
      <c r="L266" s="43"/>
      <c r="M266" s="227"/>
      <c r="N266" s="228"/>
      <c r="O266" s="83"/>
      <c r="P266" s="83"/>
      <c r="Q266" s="83"/>
      <c r="R266" s="83"/>
      <c r="S266" s="83"/>
      <c r="T266" s="84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159</v>
      </c>
      <c r="AU266" s="16" t="s">
        <v>81</v>
      </c>
    </row>
    <row r="267" s="1" customFormat="1" ht="16.5" customHeight="1">
      <c r="A267" s="37"/>
      <c r="B267" s="38"/>
      <c r="C267" s="242" t="s">
        <v>455</v>
      </c>
      <c r="D267" s="242" t="s">
        <v>188</v>
      </c>
      <c r="E267" s="243" t="s">
        <v>431</v>
      </c>
      <c r="F267" s="244" t="s">
        <v>432</v>
      </c>
      <c r="G267" s="245" t="s">
        <v>183</v>
      </c>
      <c r="H267" s="246">
        <v>2</v>
      </c>
      <c r="I267" s="247">
        <v>1534</v>
      </c>
      <c r="J267" s="248">
        <f>ROUND(I267*H267,2)</f>
        <v>3068</v>
      </c>
      <c r="K267" s="244" t="s">
        <v>19</v>
      </c>
      <c r="L267" s="249"/>
      <c r="M267" s="250" t="s">
        <v>19</v>
      </c>
      <c r="N267" s="251" t="s">
        <v>45</v>
      </c>
      <c r="O267" s="83"/>
      <c r="P267" s="220">
        <f>O267*H267</f>
        <v>0</v>
      </c>
      <c r="Q267" s="220">
        <v>0.0195</v>
      </c>
      <c r="R267" s="220">
        <f>Q267*H267</f>
        <v>0.039</v>
      </c>
      <c r="S267" s="220">
        <v>0</v>
      </c>
      <c r="T267" s="22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2" t="s">
        <v>337</v>
      </c>
      <c r="AT267" s="222" t="s">
        <v>188</v>
      </c>
      <c r="AU267" s="222" t="s">
        <v>81</v>
      </c>
      <c r="AY267" s="16" t="s">
        <v>148</v>
      </c>
      <c r="BE267" s="223">
        <f>IF(N267="základní",J267,0)</f>
        <v>0</v>
      </c>
      <c r="BF267" s="223">
        <f>IF(N267="snížená",J267,0)</f>
        <v>3068</v>
      </c>
      <c r="BG267" s="223">
        <f>IF(N267="zákl. přenesená",J267,0)</f>
        <v>0</v>
      </c>
      <c r="BH267" s="223">
        <f>IF(N267="sníž. přenesená",J267,0)</f>
        <v>0</v>
      </c>
      <c r="BI267" s="223">
        <f>IF(N267="nulová",J267,0)</f>
        <v>0</v>
      </c>
      <c r="BJ267" s="16" t="s">
        <v>81</v>
      </c>
      <c r="BK267" s="223">
        <f>ROUND(I267*H267,2)</f>
        <v>3068</v>
      </c>
      <c r="BL267" s="16" t="s">
        <v>235</v>
      </c>
      <c r="BM267" s="222" t="s">
        <v>663</v>
      </c>
    </row>
    <row r="268" s="1" customFormat="1">
      <c r="A268" s="37"/>
      <c r="B268" s="38"/>
      <c r="C268" s="39"/>
      <c r="D268" s="224" t="s">
        <v>157</v>
      </c>
      <c r="E268" s="39"/>
      <c r="F268" s="225" t="s">
        <v>434</v>
      </c>
      <c r="G268" s="39"/>
      <c r="H268" s="39"/>
      <c r="I268" s="226"/>
      <c r="J268" s="39"/>
      <c r="K268" s="39"/>
      <c r="L268" s="43"/>
      <c r="M268" s="227"/>
      <c r="N268" s="228"/>
      <c r="O268" s="83"/>
      <c r="P268" s="83"/>
      <c r="Q268" s="83"/>
      <c r="R268" s="83"/>
      <c r="S268" s="83"/>
      <c r="T268" s="84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157</v>
      </c>
      <c r="AU268" s="16" t="s">
        <v>81</v>
      </c>
    </row>
    <row r="269" s="1" customFormat="1" ht="16.5" customHeight="1">
      <c r="A269" s="37"/>
      <c r="B269" s="38"/>
      <c r="C269" s="211" t="s">
        <v>461</v>
      </c>
      <c r="D269" s="211" t="s">
        <v>151</v>
      </c>
      <c r="E269" s="212" t="s">
        <v>436</v>
      </c>
      <c r="F269" s="213" t="s">
        <v>437</v>
      </c>
      <c r="G269" s="214" t="s">
        <v>183</v>
      </c>
      <c r="H269" s="215">
        <v>30</v>
      </c>
      <c r="I269" s="216">
        <v>186.44</v>
      </c>
      <c r="J269" s="217">
        <f>ROUND(I269*H269,2)</f>
        <v>5593.1999999999998</v>
      </c>
      <c r="K269" s="213" t="s">
        <v>155</v>
      </c>
      <c r="L269" s="43"/>
      <c r="M269" s="218" t="s">
        <v>19</v>
      </c>
      <c r="N269" s="219" t="s">
        <v>45</v>
      </c>
      <c r="O269" s="83"/>
      <c r="P269" s="220">
        <f>O269*H269</f>
        <v>0</v>
      </c>
      <c r="Q269" s="220">
        <v>0</v>
      </c>
      <c r="R269" s="220">
        <f>Q269*H269</f>
        <v>0</v>
      </c>
      <c r="S269" s="220">
        <v>0</v>
      </c>
      <c r="T269" s="221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2" t="s">
        <v>91</v>
      </c>
      <c r="AT269" s="222" t="s">
        <v>151</v>
      </c>
      <c r="AU269" s="222" t="s">
        <v>81</v>
      </c>
      <c r="AY269" s="16" t="s">
        <v>148</v>
      </c>
      <c r="BE269" s="223">
        <f>IF(N269="základní",J269,0)</f>
        <v>0</v>
      </c>
      <c r="BF269" s="223">
        <f>IF(N269="snížená",J269,0)</f>
        <v>5593.1999999999998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6" t="s">
        <v>81</v>
      </c>
      <c r="BK269" s="223">
        <f>ROUND(I269*H269,2)</f>
        <v>5593.1999999999998</v>
      </c>
      <c r="BL269" s="16" t="s">
        <v>91</v>
      </c>
      <c r="BM269" s="222" t="s">
        <v>664</v>
      </c>
    </row>
    <row r="270" s="1" customFormat="1">
      <c r="A270" s="37"/>
      <c r="B270" s="38"/>
      <c r="C270" s="39"/>
      <c r="D270" s="224" t="s">
        <v>157</v>
      </c>
      <c r="E270" s="39"/>
      <c r="F270" s="225" t="s">
        <v>439</v>
      </c>
      <c r="G270" s="39"/>
      <c r="H270" s="39"/>
      <c r="I270" s="226"/>
      <c r="J270" s="39"/>
      <c r="K270" s="39"/>
      <c r="L270" s="43"/>
      <c r="M270" s="227"/>
      <c r="N270" s="228"/>
      <c r="O270" s="83"/>
      <c r="P270" s="83"/>
      <c r="Q270" s="83"/>
      <c r="R270" s="83"/>
      <c r="S270" s="83"/>
      <c r="T270" s="84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157</v>
      </c>
      <c r="AU270" s="16" t="s">
        <v>81</v>
      </c>
    </row>
    <row r="271" s="1" customFormat="1">
      <c r="A271" s="37"/>
      <c r="B271" s="38"/>
      <c r="C271" s="39"/>
      <c r="D271" s="229" t="s">
        <v>159</v>
      </c>
      <c r="E271" s="39"/>
      <c r="F271" s="230" t="s">
        <v>440</v>
      </c>
      <c r="G271" s="39"/>
      <c r="H271" s="39"/>
      <c r="I271" s="226"/>
      <c r="J271" s="39"/>
      <c r="K271" s="39"/>
      <c r="L271" s="43"/>
      <c r="M271" s="227"/>
      <c r="N271" s="228"/>
      <c r="O271" s="83"/>
      <c r="P271" s="83"/>
      <c r="Q271" s="83"/>
      <c r="R271" s="83"/>
      <c r="S271" s="83"/>
      <c r="T271" s="84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159</v>
      </c>
      <c r="AU271" s="16" t="s">
        <v>81</v>
      </c>
    </row>
    <row r="272" s="11" customFormat="1" ht="22.8" customHeight="1">
      <c r="A272" s="11"/>
      <c r="B272" s="195"/>
      <c r="C272" s="196"/>
      <c r="D272" s="197" t="s">
        <v>72</v>
      </c>
      <c r="E272" s="209" t="s">
        <v>665</v>
      </c>
      <c r="F272" s="209" t="s">
        <v>666</v>
      </c>
      <c r="G272" s="196"/>
      <c r="H272" s="196"/>
      <c r="I272" s="199"/>
      <c r="J272" s="210">
        <f>BK272</f>
        <v>2739.9200000000001</v>
      </c>
      <c r="K272" s="196"/>
      <c r="L272" s="201"/>
      <c r="M272" s="202"/>
      <c r="N272" s="203"/>
      <c r="O272" s="203"/>
      <c r="P272" s="204">
        <f>SUM(P273:P294)</f>
        <v>0</v>
      </c>
      <c r="Q272" s="203"/>
      <c r="R272" s="204">
        <f>SUM(R273:R294)</f>
        <v>0.049163999999999999</v>
      </c>
      <c r="S272" s="203"/>
      <c r="T272" s="205">
        <f>SUM(T273:T294)</f>
        <v>0.060009999999999994</v>
      </c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R272" s="206" t="s">
        <v>81</v>
      </c>
      <c r="AT272" s="207" t="s">
        <v>72</v>
      </c>
      <c r="AU272" s="207" t="s">
        <v>77</v>
      </c>
      <c r="AY272" s="206" t="s">
        <v>148</v>
      </c>
      <c r="BK272" s="208">
        <f>SUM(BK273:BK294)</f>
        <v>2739.9200000000001</v>
      </c>
    </row>
    <row r="273" s="1" customFormat="1" ht="16.5" customHeight="1">
      <c r="A273" s="37"/>
      <c r="B273" s="38"/>
      <c r="C273" s="211" t="s">
        <v>467</v>
      </c>
      <c r="D273" s="211" t="s">
        <v>151</v>
      </c>
      <c r="E273" s="212" t="s">
        <v>667</v>
      </c>
      <c r="F273" s="213" t="s">
        <v>668</v>
      </c>
      <c r="G273" s="214" t="s">
        <v>154</v>
      </c>
      <c r="H273" s="215">
        <v>1.7</v>
      </c>
      <c r="I273" s="216">
        <v>649</v>
      </c>
      <c r="J273" s="217">
        <f>ROUND(I273*H273,2)</f>
        <v>1103.3</v>
      </c>
      <c r="K273" s="213" t="s">
        <v>155</v>
      </c>
      <c r="L273" s="43"/>
      <c r="M273" s="218" t="s">
        <v>19</v>
      </c>
      <c r="N273" s="219" t="s">
        <v>45</v>
      </c>
      <c r="O273" s="83"/>
      <c r="P273" s="220">
        <f>O273*H273</f>
        <v>0</v>
      </c>
      <c r="Q273" s="220">
        <v>0.0063</v>
      </c>
      <c r="R273" s="220">
        <f>Q273*H273</f>
        <v>0.010709999999999999</v>
      </c>
      <c r="S273" s="220">
        <v>0</v>
      </c>
      <c r="T273" s="22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2" t="s">
        <v>235</v>
      </c>
      <c r="AT273" s="222" t="s">
        <v>151</v>
      </c>
      <c r="AU273" s="222" t="s">
        <v>81</v>
      </c>
      <c r="AY273" s="16" t="s">
        <v>148</v>
      </c>
      <c r="BE273" s="223">
        <f>IF(N273="základní",J273,0)</f>
        <v>0</v>
      </c>
      <c r="BF273" s="223">
        <f>IF(N273="snížená",J273,0)</f>
        <v>1103.3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6" t="s">
        <v>81</v>
      </c>
      <c r="BK273" s="223">
        <f>ROUND(I273*H273,2)</f>
        <v>1103.3</v>
      </c>
      <c r="BL273" s="16" t="s">
        <v>235</v>
      </c>
      <c r="BM273" s="222" t="s">
        <v>669</v>
      </c>
    </row>
    <row r="274" s="1" customFormat="1">
      <c r="A274" s="37"/>
      <c r="B274" s="38"/>
      <c r="C274" s="39"/>
      <c r="D274" s="224" t="s">
        <v>157</v>
      </c>
      <c r="E274" s="39"/>
      <c r="F274" s="225" t="s">
        <v>670</v>
      </c>
      <c r="G274" s="39"/>
      <c r="H274" s="39"/>
      <c r="I274" s="226"/>
      <c r="J274" s="39"/>
      <c r="K274" s="39"/>
      <c r="L274" s="43"/>
      <c r="M274" s="227"/>
      <c r="N274" s="228"/>
      <c r="O274" s="83"/>
      <c r="P274" s="83"/>
      <c r="Q274" s="83"/>
      <c r="R274" s="83"/>
      <c r="S274" s="83"/>
      <c r="T274" s="84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157</v>
      </c>
      <c r="AU274" s="16" t="s">
        <v>81</v>
      </c>
    </row>
    <row r="275" s="1" customFormat="1">
      <c r="A275" s="37"/>
      <c r="B275" s="38"/>
      <c r="C275" s="39"/>
      <c r="D275" s="229" t="s">
        <v>159</v>
      </c>
      <c r="E275" s="39"/>
      <c r="F275" s="230" t="s">
        <v>671</v>
      </c>
      <c r="G275" s="39"/>
      <c r="H275" s="39"/>
      <c r="I275" s="226"/>
      <c r="J275" s="39"/>
      <c r="K275" s="39"/>
      <c r="L275" s="43"/>
      <c r="M275" s="227"/>
      <c r="N275" s="228"/>
      <c r="O275" s="83"/>
      <c r="P275" s="83"/>
      <c r="Q275" s="83"/>
      <c r="R275" s="83"/>
      <c r="S275" s="83"/>
      <c r="T275" s="84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159</v>
      </c>
      <c r="AU275" s="16" t="s">
        <v>81</v>
      </c>
    </row>
    <row r="276" s="12" customFormat="1">
      <c r="A276" s="12"/>
      <c r="B276" s="231"/>
      <c r="C276" s="232"/>
      <c r="D276" s="224" t="s">
        <v>161</v>
      </c>
      <c r="E276" s="233" t="s">
        <v>19</v>
      </c>
      <c r="F276" s="234" t="s">
        <v>672</v>
      </c>
      <c r="G276" s="232"/>
      <c r="H276" s="235">
        <v>1.7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T276" s="241" t="s">
        <v>161</v>
      </c>
      <c r="AU276" s="241" t="s">
        <v>81</v>
      </c>
      <c r="AV276" s="12" t="s">
        <v>81</v>
      </c>
      <c r="AW276" s="12" t="s">
        <v>35</v>
      </c>
      <c r="AX276" s="12" t="s">
        <v>77</v>
      </c>
      <c r="AY276" s="241" t="s">
        <v>148</v>
      </c>
    </row>
    <row r="277" s="1" customFormat="1" ht="24.15" customHeight="1">
      <c r="A277" s="37"/>
      <c r="B277" s="38"/>
      <c r="C277" s="242" t="s">
        <v>473</v>
      </c>
      <c r="D277" s="242" t="s">
        <v>188</v>
      </c>
      <c r="E277" s="243" t="s">
        <v>673</v>
      </c>
      <c r="F277" s="244" t="s">
        <v>674</v>
      </c>
      <c r="G277" s="245" t="s">
        <v>154</v>
      </c>
      <c r="H277" s="246">
        <v>1.8700000000000001</v>
      </c>
      <c r="I277" s="247">
        <v>330.39999999999998</v>
      </c>
      <c r="J277" s="248">
        <f>ROUND(I277*H277,2)</f>
        <v>617.85000000000002</v>
      </c>
      <c r="K277" s="244" t="s">
        <v>155</v>
      </c>
      <c r="L277" s="249"/>
      <c r="M277" s="250" t="s">
        <v>19</v>
      </c>
      <c r="N277" s="251" t="s">
        <v>45</v>
      </c>
      <c r="O277" s="83"/>
      <c r="P277" s="220">
        <f>O277*H277</f>
        <v>0</v>
      </c>
      <c r="Q277" s="220">
        <v>0.019199999999999998</v>
      </c>
      <c r="R277" s="220">
        <f>Q277*H277</f>
        <v>0.035903999999999998</v>
      </c>
      <c r="S277" s="220">
        <v>0</v>
      </c>
      <c r="T277" s="22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2" t="s">
        <v>337</v>
      </c>
      <c r="AT277" s="222" t="s">
        <v>188</v>
      </c>
      <c r="AU277" s="222" t="s">
        <v>81</v>
      </c>
      <c r="AY277" s="16" t="s">
        <v>148</v>
      </c>
      <c r="BE277" s="223">
        <f>IF(N277="základní",J277,0)</f>
        <v>0</v>
      </c>
      <c r="BF277" s="223">
        <f>IF(N277="snížená",J277,0)</f>
        <v>617.85000000000002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6" t="s">
        <v>81</v>
      </c>
      <c r="BK277" s="223">
        <f>ROUND(I277*H277,2)</f>
        <v>617.85000000000002</v>
      </c>
      <c r="BL277" s="16" t="s">
        <v>235</v>
      </c>
      <c r="BM277" s="222" t="s">
        <v>675</v>
      </c>
    </row>
    <row r="278" s="1" customFormat="1">
      <c r="A278" s="37"/>
      <c r="B278" s="38"/>
      <c r="C278" s="39"/>
      <c r="D278" s="224" t="s">
        <v>157</v>
      </c>
      <c r="E278" s="39"/>
      <c r="F278" s="225" t="s">
        <v>674</v>
      </c>
      <c r="G278" s="39"/>
      <c r="H278" s="39"/>
      <c r="I278" s="226"/>
      <c r="J278" s="39"/>
      <c r="K278" s="39"/>
      <c r="L278" s="43"/>
      <c r="M278" s="227"/>
      <c r="N278" s="228"/>
      <c r="O278" s="83"/>
      <c r="P278" s="83"/>
      <c r="Q278" s="83"/>
      <c r="R278" s="83"/>
      <c r="S278" s="83"/>
      <c r="T278" s="84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157</v>
      </c>
      <c r="AU278" s="16" t="s">
        <v>81</v>
      </c>
    </row>
    <row r="279" s="1" customFormat="1">
      <c r="A279" s="37"/>
      <c r="B279" s="38"/>
      <c r="C279" s="39"/>
      <c r="D279" s="229" t="s">
        <v>159</v>
      </c>
      <c r="E279" s="39"/>
      <c r="F279" s="230" t="s">
        <v>676</v>
      </c>
      <c r="G279" s="39"/>
      <c r="H279" s="39"/>
      <c r="I279" s="226"/>
      <c r="J279" s="39"/>
      <c r="K279" s="39"/>
      <c r="L279" s="43"/>
      <c r="M279" s="227"/>
      <c r="N279" s="228"/>
      <c r="O279" s="83"/>
      <c r="P279" s="83"/>
      <c r="Q279" s="83"/>
      <c r="R279" s="83"/>
      <c r="S279" s="83"/>
      <c r="T279" s="84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159</v>
      </c>
      <c r="AU279" s="16" t="s">
        <v>81</v>
      </c>
    </row>
    <row r="280" s="12" customFormat="1">
      <c r="A280" s="12"/>
      <c r="B280" s="231"/>
      <c r="C280" s="232"/>
      <c r="D280" s="224" t="s">
        <v>161</v>
      </c>
      <c r="E280" s="232"/>
      <c r="F280" s="234" t="s">
        <v>677</v>
      </c>
      <c r="G280" s="232"/>
      <c r="H280" s="235">
        <v>1.8700000000000001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T280" s="241" t="s">
        <v>161</v>
      </c>
      <c r="AU280" s="241" t="s">
        <v>81</v>
      </c>
      <c r="AV280" s="12" t="s">
        <v>81</v>
      </c>
      <c r="AW280" s="12" t="s">
        <v>4</v>
      </c>
      <c r="AX280" s="12" t="s">
        <v>77</v>
      </c>
      <c r="AY280" s="241" t="s">
        <v>148</v>
      </c>
    </row>
    <row r="281" s="1" customFormat="1" ht="16.5" customHeight="1">
      <c r="A281" s="37"/>
      <c r="B281" s="38"/>
      <c r="C281" s="211" t="s">
        <v>481</v>
      </c>
      <c r="D281" s="211" t="s">
        <v>151</v>
      </c>
      <c r="E281" s="212" t="s">
        <v>678</v>
      </c>
      <c r="F281" s="213" t="s">
        <v>679</v>
      </c>
      <c r="G281" s="214" t="s">
        <v>154</v>
      </c>
      <c r="H281" s="215">
        <v>1.7</v>
      </c>
      <c r="I281" s="216">
        <v>118</v>
      </c>
      <c r="J281" s="217">
        <f>ROUND(I281*H281,2)</f>
        <v>200.59999999999999</v>
      </c>
      <c r="K281" s="213" t="s">
        <v>155</v>
      </c>
      <c r="L281" s="43"/>
      <c r="M281" s="218" t="s">
        <v>19</v>
      </c>
      <c r="N281" s="219" t="s">
        <v>45</v>
      </c>
      <c r="O281" s="83"/>
      <c r="P281" s="220">
        <f>O281*H281</f>
        <v>0</v>
      </c>
      <c r="Q281" s="220">
        <v>0</v>
      </c>
      <c r="R281" s="220">
        <f>Q281*H281</f>
        <v>0</v>
      </c>
      <c r="S281" s="220">
        <v>0.035299999999999998</v>
      </c>
      <c r="T281" s="221">
        <f>S281*H281</f>
        <v>0.060009999999999994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2" t="s">
        <v>235</v>
      </c>
      <c r="AT281" s="222" t="s">
        <v>151</v>
      </c>
      <c r="AU281" s="222" t="s">
        <v>81</v>
      </c>
      <c r="AY281" s="16" t="s">
        <v>148</v>
      </c>
      <c r="BE281" s="223">
        <f>IF(N281="základní",J281,0)</f>
        <v>0</v>
      </c>
      <c r="BF281" s="223">
        <f>IF(N281="snížená",J281,0)</f>
        <v>200.59999999999999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16" t="s">
        <v>81</v>
      </c>
      <c r="BK281" s="223">
        <f>ROUND(I281*H281,2)</f>
        <v>200.59999999999999</v>
      </c>
      <c r="BL281" s="16" t="s">
        <v>235</v>
      </c>
      <c r="BM281" s="222" t="s">
        <v>680</v>
      </c>
    </row>
    <row r="282" s="1" customFormat="1">
      <c r="A282" s="37"/>
      <c r="B282" s="38"/>
      <c r="C282" s="39"/>
      <c r="D282" s="224" t="s">
        <v>157</v>
      </c>
      <c r="E282" s="39"/>
      <c r="F282" s="225" t="s">
        <v>679</v>
      </c>
      <c r="G282" s="39"/>
      <c r="H282" s="39"/>
      <c r="I282" s="226"/>
      <c r="J282" s="39"/>
      <c r="K282" s="39"/>
      <c r="L282" s="43"/>
      <c r="M282" s="227"/>
      <c r="N282" s="228"/>
      <c r="O282" s="83"/>
      <c r="P282" s="83"/>
      <c r="Q282" s="83"/>
      <c r="R282" s="83"/>
      <c r="S282" s="83"/>
      <c r="T282" s="84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157</v>
      </c>
      <c r="AU282" s="16" t="s">
        <v>81</v>
      </c>
    </row>
    <row r="283" s="1" customFormat="1">
      <c r="A283" s="37"/>
      <c r="B283" s="38"/>
      <c r="C283" s="39"/>
      <c r="D283" s="229" t="s">
        <v>159</v>
      </c>
      <c r="E283" s="39"/>
      <c r="F283" s="230" t="s">
        <v>681</v>
      </c>
      <c r="G283" s="39"/>
      <c r="H283" s="39"/>
      <c r="I283" s="226"/>
      <c r="J283" s="39"/>
      <c r="K283" s="39"/>
      <c r="L283" s="43"/>
      <c r="M283" s="227"/>
      <c r="N283" s="228"/>
      <c r="O283" s="83"/>
      <c r="P283" s="83"/>
      <c r="Q283" s="83"/>
      <c r="R283" s="83"/>
      <c r="S283" s="83"/>
      <c r="T283" s="84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159</v>
      </c>
      <c r="AU283" s="16" t="s">
        <v>81</v>
      </c>
    </row>
    <row r="284" s="12" customFormat="1">
      <c r="A284" s="12"/>
      <c r="B284" s="231"/>
      <c r="C284" s="232"/>
      <c r="D284" s="224" t="s">
        <v>161</v>
      </c>
      <c r="E284" s="233" t="s">
        <v>19</v>
      </c>
      <c r="F284" s="234" t="s">
        <v>672</v>
      </c>
      <c r="G284" s="232"/>
      <c r="H284" s="235">
        <v>1.7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T284" s="241" t="s">
        <v>161</v>
      </c>
      <c r="AU284" s="241" t="s">
        <v>81</v>
      </c>
      <c r="AV284" s="12" t="s">
        <v>81</v>
      </c>
      <c r="AW284" s="12" t="s">
        <v>35</v>
      </c>
      <c r="AX284" s="12" t="s">
        <v>77</v>
      </c>
      <c r="AY284" s="241" t="s">
        <v>148</v>
      </c>
    </row>
    <row r="285" s="1" customFormat="1" ht="16.5" customHeight="1">
      <c r="A285" s="37"/>
      <c r="B285" s="38"/>
      <c r="C285" s="211" t="s">
        <v>487</v>
      </c>
      <c r="D285" s="211" t="s">
        <v>151</v>
      </c>
      <c r="E285" s="212" t="s">
        <v>682</v>
      </c>
      <c r="F285" s="213" t="s">
        <v>683</v>
      </c>
      <c r="G285" s="214" t="s">
        <v>154</v>
      </c>
      <c r="H285" s="215">
        <v>1.7</v>
      </c>
      <c r="I285" s="216">
        <v>441.31999999999999</v>
      </c>
      <c r="J285" s="217">
        <f>ROUND(I285*H285,2)</f>
        <v>750.24000000000001</v>
      </c>
      <c r="K285" s="213" t="s">
        <v>155</v>
      </c>
      <c r="L285" s="43"/>
      <c r="M285" s="218" t="s">
        <v>19</v>
      </c>
      <c r="N285" s="219" t="s">
        <v>45</v>
      </c>
      <c r="O285" s="83"/>
      <c r="P285" s="220">
        <f>O285*H285</f>
        <v>0</v>
      </c>
      <c r="Q285" s="220">
        <v>0.0015</v>
      </c>
      <c r="R285" s="220">
        <f>Q285*H285</f>
        <v>0.0025500000000000002</v>
      </c>
      <c r="S285" s="220">
        <v>0</v>
      </c>
      <c r="T285" s="22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2" t="s">
        <v>235</v>
      </c>
      <c r="AT285" s="222" t="s">
        <v>151</v>
      </c>
      <c r="AU285" s="222" t="s">
        <v>81</v>
      </c>
      <c r="AY285" s="16" t="s">
        <v>148</v>
      </c>
      <c r="BE285" s="223">
        <f>IF(N285="základní",J285,0)</f>
        <v>0</v>
      </c>
      <c r="BF285" s="223">
        <f>IF(N285="snížená",J285,0)</f>
        <v>750.24000000000001</v>
      </c>
      <c r="BG285" s="223">
        <f>IF(N285="zákl. přenesená",J285,0)</f>
        <v>0</v>
      </c>
      <c r="BH285" s="223">
        <f>IF(N285="sníž. přenesená",J285,0)</f>
        <v>0</v>
      </c>
      <c r="BI285" s="223">
        <f>IF(N285="nulová",J285,0)</f>
        <v>0</v>
      </c>
      <c r="BJ285" s="16" t="s">
        <v>81</v>
      </c>
      <c r="BK285" s="223">
        <f>ROUND(I285*H285,2)</f>
        <v>750.24000000000001</v>
      </c>
      <c r="BL285" s="16" t="s">
        <v>235</v>
      </c>
      <c r="BM285" s="222" t="s">
        <v>684</v>
      </c>
    </row>
    <row r="286" s="1" customFormat="1">
      <c r="A286" s="37"/>
      <c r="B286" s="38"/>
      <c r="C286" s="39"/>
      <c r="D286" s="224" t="s">
        <v>157</v>
      </c>
      <c r="E286" s="39"/>
      <c r="F286" s="225" t="s">
        <v>685</v>
      </c>
      <c r="G286" s="39"/>
      <c r="H286" s="39"/>
      <c r="I286" s="226"/>
      <c r="J286" s="39"/>
      <c r="K286" s="39"/>
      <c r="L286" s="43"/>
      <c r="M286" s="227"/>
      <c r="N286" s="228"/>
      <c r="O286" s="83"/>
      <c r="P286" s="83"/>
      <c r="Q286" s="83"/>
      <c r="R286" s="83"/>
      <c r="S286" s="83"/>
      <c r="T286" s="84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157</v>
      </c>
      <c r="AU286" s="16" t="s">
        <v>81</v>
      </c>
    </row>
    <row r="287" s="1" customFormat="1">
      <c r="A287" s="37"/>
      <c r="B287" s="38"/>
      <c r="C287" s="39"/>
      <c r="D287" s="229" t="s">
        <v>159</v>
      </c>
      <c r="E287" s="39"/>
      <c r="F287" s="230" t="s">
        <v>686</v>
      </c>
      <c r="G287" s="39"/>
      <c r="H287" s="39"/>
      <c r="I287" s="226"/>
      <c r="J287" s="39"/>
      <c r="K287" s="39"/>
      <c r="L287" s="43"/>
      <c r="M287" s="227"/>
      <c r="N287" s="228"/>
      <c r="O287" s="83"/>
      <c r="P287" s="83"/>
      <c r="Q287" s="83"/>
      <c r="R287" s="83"/>
      <c r="S287" s="83"/>
      <c r="T287" s="84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159</v>
      </c>
      <c r="AU287" s="16" t="s">
        <v>81</v>
      </c>
    </row>
    <row r="288" s="12" customFormat="1">
      <c r="A288" s="12"/>
      <c r="B288" s="231"/>
      <c r="C288" s="232"/>
      <c r="D288" s="224" t="s">
        <v>161</v>
      </c>
      <c r="E288" s="233" t="s">
        <v>19</v>
      </c>
      <c r="F288" s="234" t="s">
        <v>672</v>
      </c>
      <c r="G288" s="232"/>
      <c r="H288" s="235">
        <v>1.7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T288" s="241" t="s">
        <v>161</v>
      </c>
      <c r="AU288" s="241" t="s">
        <v>81</v>
      </c>
      <c r="AV288" s="12" t="s">
        <v>81</v>
      </c>
      <c r="AW288" s="12" t="s">
        <v>35</v>
      </c>
      <c r="AX288" s="12" t="s">
        <v>77</v>
      </c>
      <c r="AY288" s="241" t="s">
        <v>148</v>
      </c>
    </row>
    <row r="289" s="1" customFormat="1" ht="16.5" customHeight="1">
      <c r="A289" s="37"/>
      <c r="B289" s="38"/>
      <c r="C289" s="211" t="s">
        <v>493</v>
      </c>
      <c r="D289" s="211" t="s">
        <v>151</v>
      </c>
      <c r="E289" s="212" t="s">
        <v>687</v>
      </c>
      <c r="F289" s="213" t="s">
        <v>688</v>
      </c>
      <c r="G289" s="214" t="s">
        <v>231</v>
      </c>
      <c r="H289" s="215">
        <v>0.049160000000000002</v>
      </c>
      <c r="I289" s="216">
        <v>767</v>
      </c>
      <c r="J289" s="217">
        <f>ROUND(I289*H289,2)</f>
        <v>37.710000000000001</v>
      </c>
      <c r="K289" s="213" t="s">
        <v>155</v>
      </c>
      <c r="L289" s="43"/>
      <c r="M289" s="218" t="s">
        <v>19</v>
      </c>
      <c r="N289" s="219" t="s">
        <v>45</v>
      </c>
      <c r="O289" s="83"/>
      <c r="P289" s="220">
        <f>O289*H289</f>
        <v>0</v>
      </c>
      <c r="Q289" s="220">
        <v>0</v>
      </c>
      <c r="R289" s="220">
        <f>Q289*H289</f>
        <v>0</v>
      </c>
      <c r="S289" s="220">
        <v>0</v>
      </c>
      <c r="T289" s="22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2" t="s">
        <v>235</v>
      </c>
      <c r="AT289" s="222" t="s">
        <v>151</v>
      </c>
      <c r="AU289" s="222" t="s">
        <v>81</v>
      </c>
      <c r="AY289" s="16" t="s">
        <v>148</v>
      </c>
      <c r="BE289" s="223">
        <f>IF(N289="základní",J289,0)</f>
        <v>0</v>
      </c>
      <c r="BF289" s="223">
        <f>IF(N289="snížená",J289,0)</f>
        <v>37.710000000000001</v>
      </c>
      <c r="BG289" s="223">
        <f>IF(N289="zákl. přenesená",J289,0)</f>
        <v>0</v>
      </c>
      <c r="BH289" s="223">
        <f>IF(N289="sníž. přenesená",J289,0)</f>
        <v>0</v>
      </c>
      <c r="BI289" s="223">
        <f>IF(N289="nulová",J289,0)</f>
        <v>0</v>
      </c>
      <c r="BJ289" s="16" t="s">
        <v>81</v>
      </c>
      <c r="BK289" s="223">
        <f>ROUND(I289*H289,2)</f>
        <v>37.710000000000001</v>
      </c>
      <c r="BL289" s="16" t="s">
        <v>235</v>
      </c>
      <c r="BM289" s="222" t="s">
        <v>689</v>
      </c>
    </row>
    <row r="290" s="1" customFormat="1">
      <c r="A290" s="37"/>
      <c r="B290" s="38"/>
      <c r="C290" s="39"/>
      <c r="D290" s="224" t="s">
        <v>157</v>
      </c>
      <c r="E290" s="39"/>
      <c r="F290" s="225" t="s">
        <v>690</v>
      </c>
      <c r="G290" s="39"/>
      <c r="H290" s="39"/>
      <c r="I290" s="226"/>
      <c r="J290" s="39"/>
      <c r="K290" s="39"/>
      <c r="L290" s="43"/>
      <c r="M290" s="227"/>
      <c r="N290" s="228"/>
      <c r="O290" s="83"/>
      <c r="P290" s="83"/>
      <c r="Q290" s="83"/>
      <c r="R290" s="83"/>
      <c r="S290" s="83"/>
      <c r="T290" s="84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157</v>
      </c>
      <c r="AU290" s="16" t="s">
        <v>81</v>
      </c>
    </row>
    <row r="291" s="1" customFormat="1">
      <c r="A291" s="37"/>
      <c r="B291" s="38"/>
      <c r="C291" s="39"/>
      <c r="D291" s="229" t="s">
        <v>159</v>
      </c>
      <c r="E291" s="39"/>
      <c r="F291" s="230" t="s">
        <v>691</v>
      </c>
      <c r="G291" s="39"/>
      <c r="H291" s="39"/>
      <c r="I291" s="226"/>
      <c r="J291" s="39"/>
      <c r="K291" s="39"/>
      <c r="L291" s="43"/>
      <c r="M291" s="227"/>
      <c r="N291" s="228"/>
      <c r="O291" s="83"/>
      <c r="P291" s="83"/>
      <c r="Q291" s="83"/>
      <c r="R291" s="83"/>
      <c r="S291" s="83"/>
      <c r="T291" s="84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159</v>
      </c>
      <c r="AU291" s="16" t="s">
        <v>81</v>
      </c>
    </row>
    <row r="292" s="1" customFormat="1" ht="16.5" customHeight="1">
      <c r="A292" s="37"/>
      <c r="B292" s="38"/>
      <c r="C292" s="211" t="s">
        <v>500</v>
      </c>
      <c r="D292" s="211" t="s">
        <v>151</v>
      </c>
      <c r="E292" s="212" t="s">
        <v>692</v>
      </c>
      <c r="F292" s="213" t="s">
        <v>693</v>
      </c>
      <c r="G292" s="214" t="s">
        <v>231</v>
      </c>
      <c r="H292" s="215">
        <v>0.049160000000000002</v>
      </c>
      <c r="I292" s="216">
        <v>614.77999999999997</v>
      </c>
      <c r="J292" s="217">
        <f>ROUND(I292*H292,2)</f>
        <v>30.219999999999999</v>
      </c>
      <c r="K292" s="213" t="s">
        <v>155</v>
      </c>
      <c r="L292" s="43"/>
      <c r="M292" s="218" t="s">
        <v>19</v>
      </c>
      <c r="N292" s="219" t="s">
        <v>45</v>
      </c>
      <c r="O292" s="83"/>
      <c r="P292" s="220">
        <f>O292*H292</f>
        <v>0</v>
      </c>
      <c r="Q292" s="220">
        <v>0</v>
      </c>
      <c r="R292" s="220">
        <f>Q292*H292</f>
        <v>0</v>
      </c>
      <c r="S292" s="220">
        <v>0</v>
      </c>
      <c r="T292" s="22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2" t="s">
        <v>235</v>
      </c>
      <c r="AT292" s="222" t="s">
        <v>151</v>
      </c>
      <c r="AU292" s="222" t="s">
        <v>81</v>
      </c>
      <c r="AY292" s="16" t="s">
        <v>148</v>
      </c>
      <c r="BE292" s="223">
        <f>IF(N292="základní",J292,0)</f>
        <v>0</v>
      </c>
      <c r="BF292" s="223">
        <f>IF(N292="snížená",J292,0)</f>
        <v>30.219999999999999</v>
      </c>
      <c r="BG292" s="223">
        <f>IF(N292="zákl. přenesená",J292,0)</f>
        <v>0</v>
      </c>
      <c r="BH292" s="223">
        <f>IF(N292="sníž. přenesená",J292,0)</f>
        <v>0</v>
      </c>
      <c r="BI292" s="223">
        <f>IF(N292="nulová",J292,0)</f>
        <v>0</v>
      </c>
      <c r="BJ292" s="16" t="s">
        <v>81</v>
      </c>
      <c r="BK292" s="223">
        <f>ROUND(I292*H292,2)</f>
        <v>30.219999999999999</v>
      </c>
      <c r="BL292" s="16" t="s">
        <v>235</v>
      </c>
      <c r="BM292" s="222" t="s">
        <v>694</v>
      </c>
    </row>
    <row r="293" s="1" customFormat="1">
      <c r="A293" s="37"/>
      <c r="B293" s="38"/>
      <c r="C293" s="39"/>
      <c r="D293" s="224" t="s">
        <v>157</v>
      </c>
      <c r="E293" s="39"/>
      <c r="F293" s="225" t="s">
        <v>695</v>
      </c>
      <c r="G293" s="39"/>
      <c r="H293" s="39"/>
      <c r="I293" s="226"/>
      <c r="J293" s="39"/>
      <c r="K293" s="39"/>
      <c r="L293" s="43"/>
      <c r="M293" s="227"/>
      <c r="N293" s="228"/>
      <c r="O293" s="83"/>
      <c r="P293" s="83"/>
      <c r="Q293" s="83"/>
      <c r="R293" s="83"/>
      <c r="S293" s="83"/>
      <c r="T293" s="84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157</v>
      </c>
      <c r="AU293" s="16" t="s">
        <v>81</v>
      </c>
    </row>
    <row r="294" s="1" customFormat="1">
      <c r="A294" s="37"/>
      <c r="B294" s="38"/>
      <c r="C294" s="39"/>
      <c r="D294" s="229" t="s">
        <v>159</v>
      </c>
      <c r="E294" s="39"/>
      <c r="F294" s="230" t="s">
        <v>696</v>
      </c>
      <c r="G294" s="39"/>
      <c r="H294" s="39"/>
      <c r="I294" s="226"/>
      <c r="J294" s="39"/>
      <c r="K294" s="39"/>
      <c r="L294" s="43"/>
      <c r="M294" s="227"/>
      <c r="N294" s="228"/>
      <c r="O294" s="83"/>
      <c r="P294" s="83"/>
      <c r="Q294" s="83"/>
      <c r="R294" s="83"/>
      <c r="S294" s="83"/>
      <c r="T294" s="84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159</v>
      </c>
      <c r="AU294" s="16" t="s">
        <v>81</v>
      </c>
    </row>
    <row r="295" s="11" customFormat="1" ht="22.8" customHeight="1">
      <c r="A295" s="11"/>
      <c r="B295" s="195"/>
      <c r="C295" s="196"/>
      <c r="D295" s="197" t="s">
        <v>72</v>
      </c>
      <c r="E295" s="209" t="s">
        <v>697</v>
      </c>
      <c r="F295" s="209" t="s">
        <v>698</v>
      </c>
      <c r="G295" s="196"/>
      <c r="H295" s="196"/>
      <c r="I295" s="199"/>
      <c r="J295" s="210">
        <f>BK295</f>
        <v>13692.980000000001</v>
      </c>
      <c r="K295" s="196"/>
      <c r="L295" s="201"/>
      <c r="M295" s="202"/>
      <c r="N295" s="203"/>
      <c r="O295" s="203"/>
      <c r="P295" s="204">
        <f>SUM(P296:P318)</f>
        <v>0</v>
      </c>
      <c r="Q295" s="203"/>
      <c r="R295" s="204">
        <f>SUM(R296:R318)</f>
        <v>0.14679520000000002</v>
      </c>
      <c r="S295" s="203"/>
      <c r="T295" s="205">
        <f>SUM(T296:T318)</f>
        <v>0.074999999999999997</v>
      </c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R295" s="206" t="s">
        <v>81</v>
      </c>
      <c r="AT295" s="207" t="s">
        <v>72</v>
      </c>
      <c r="AU295" s="207" t="s">
        <v>77</v>
      </c>
      <c r="AY295" s="206" t="s">
        <v>148</v>
      </c>
      <c r="BK295" s="208">
        <f>SUM(BK296:BK318)</f>
        <v>13692.980000000001</v>
      </c>
    </row>
    <row r="296" s="1" customFormat="1" ht="16.5" customHeight="1">
      <c r="A296" s="37"/>
      <c r="B296" s="38"/>
      <c r="C296" s="211" t="s">
        <v>506</v>
      </c>
      <c r="D296" s="211" t="s">
        <v>151</v>
      </c>
      <c r="E296" s="212" t="s">
        <v>699</v>
      </c>
      <c r="F296" s="213" t="s">
        <v>700</v>
      </c>
      <c r="G296" s="214" t="s">
        <v>154</v>
      </c>
      <c r="H296" s="215">
        <v>30</v>
      </c>
      <c r="I296" s="216">
        <v>23.600000000000001</v>
      </c>
      <c r="J296" s="217">
        <f>ROUND(I296*H296,2)</f>
        <v>708</v>
      </c>
      <c r="K296" s="213" t="s">
        <v>155</v>
      </c>
      <c r="L296" s="43"/>
      <c r="M296" s="218" t="s">
        <v>19</v>
      </c>
      <c r="N296" s="219" t="s">
        <v>45</v>
      </c>
      <c r="O296" s="83"/>
      <c r="P296" s="220">
        <f>O296*H296</f>
        <v>0</v>
      </c>
      <c r="Q296" s="220">
        <v>3.0000000000000001E-05</v>
      </c>
      <c r="R296" s="220">
        <f>Q296*H296</f>
        <v>0.00089999999999999998</v>
      </c>
      <c r="S296" s="220">
        <v>0</v>
      </c>
      <c r="T296" s="22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2" t="s">
        <v>235</v>
      </c>
      <c r="AT296" s="222" t="s">
        <v>151</v>
      </c>
      <c r="AU296" s="222" t="s">
        <v>81</v>
      </c>
      <c r="AY296" s="16" t="s">
        <v>148</v>
      </c>
      <c r="BE296" s="223">
        <f>IF(N296="základní",J296,0)</f>
        <v>0</v>
      </c>
      <c r="BF296" s="223">
        <f>IF(N296="snížená",J296,0)</f>
        <v>708</v>
      </c>
      <c r="BG296" s="223">
        <f>IF(N296="zákl. přenesená",J296,0)</f>
        <v>0</v>
      </c>
      <c r="BH296" s="223">
        <f>IF(N296="sníž. přenesená",J296,0)</f>
        <v>0</v>
      </c>
      <c r="BI296" s="223">
        <f>IF(N296="nulová",J296,0)</f>
        <v>0</v>
      </c>
      <c r="BJ296" s="16" t="s">
        <v>81</v>
      </c>
      <c r="BK296" s="223">
        <f>ROUND(I296*H296,2)</f>
        <v>708</v>
      </c>
      <c r="BL296" s="16" t="s">
        <v>235</v>
      </c>
      <c r="BM296" s="222" t="s">
        <v>701</v>
      </c>
    </row>
    <row r="297" s="1" customFormat="1">
      <c r="A297" s="37"/>
      <c r="B297" s="38"/>
      <c r="C297" s="39"/>
      <c r="D297" s="224" t="s">
        <v>157</v>
      </c>
      <c r="E297" s="39"/>
      <c r="F297" s="225" t="s">
        <v>702</v>
      </c>
      <c r="G297" s="39"/>
      <c r="H297" s="39"/>
      <c r="I297" s="226"/>
      <c r="J297" s="39"/>
      <c r="K297" s="39"/>
      <c r="L297" s="43"/>
      <c r="M297" s="227"/>
      <c r="N297" s="228"/>
      <c r="O297" s="83"/>
      <c r="P297" s="83"/>
      <c r="Q297" s="83"/>
      <c r="R297" s="83"/>
      <c r="S297" s="83"/>
      <c r="T297" s="84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157</v>
      </c>
      <c r="AU297" s="16" t="s">
        <v>81</v>
      </c>
    </row>
    <row r="298" s="1" customFormat="1">
      <c r="A298" s="37"/>
      <c r="B298" s="38"/>
      <c r="C298" s="39"/>
      <c r="D298" s="229" t="s">
        <v>159</v>
      </c>
      <c r="E298" s="39"/>
      <c r="F298" s="230" t="s">
        <v>703</v>
      </c>
      <c r="G298" s="39"/>
      <c r="H298" s="39"/>
      <c r="I298" s="226"/>
      <c r="J298" s="39"/>
      <c r="K298" s="39"/>
      <c r="L298" s="43"/>
      <c r="M298" s="227"/>
      <c r="N298" s="228"/>
      <c r="O298" s="83"/>
      <c r="P298" s="83"/>
      <c r="Q298" s="83"/>
      <c r="R298" s="83"/>
      <c r="S298" s="83"/>
      <c r="T298" s="84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159</v>
      </c>
      <c r="AU298" s="16" t="s">
        <v>81</v>
      </c>
    </row>
    <row r="299" s="1" customFormat="1" ht="16.5" customHeight="1">
      <c r="A299" s="37"/>
      <c r="B299" s="38"/>
      <c r="C299" s="211" t="s">
        <v>512</v>
      </c>
      <c r="D299" s="211" t="s">
        <v>151</v>
      </c>
      <c r="E299" s="212" t="s">
        <v>704</v>
      </c>
      <c r="F299" s="213" t="s">
        <v>705</v>
      </c>
      <c r="G299" s="214" t="s">
        <v>154</v>
      </c>
      <c r="H299" s="215">
        <v>30</v>
      </c>
      <c r="I299" s="216">
        <v>186.44</v>
      </c>
      <c r="J299" s="217">
        <f>ROUND(I299*H299,2)</f>
        <v>5593.1999999999998</v>
      </c>
      <c r="K299" s="213" t="s">
        <v>155</v>
      </c>
      <c r="L299" s="43"/>
      <c r="M299" s="218" t="s">
        <v>19</v>
      </c>
      <c r="N299" s="219" t="s">
        <v>45</v>
      </c>
      <c r="O299" s="83"/>
      <c r="P299" s="220">
        <f>O299*H299</f>
        <v>0</v>
      </c>
      <c r="Q299" s="220">
        <v>0.0045500000000000002</v>
      </c>
      <c r="R299" s="220">
        <f>Q299*H299</f>
        <v>0.13650000000000001</v>
      </c>
      <c r="S299" s="220">
        <v>0</v>
      </c>
      <c r="T299" s="22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2" t="s">
        <v>235</v>
      </c>
      <c r="AT299" s="222" t="s">
        <v>151</v>
      </c>
      <c r="AU299" s="222" t="s">
        <v>81</v>
      </c>
      <c r="AY299" s="16" t="s">
        <v>148</v>
      </c>
      <c r="BE299" s="223">
        <f>IF(N299="základní",J299,0)</f>
        <v>0</v>
      </c>
      <c r="BF299" s="223">
        <f>IF(N299="snížená",J299,0)</f>
        <v>5593.1999999999998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6" t="s">
        <v>81</v>
      </c>
      <c r="BK299" s="223">
        <f>ROUND(I299*H299,2)</f>
        <v>5593.1999999999998</v>
      </c>
      <c r="BL299" s="16" t="s">
        <v>235</v>
      </c>
      <c r="BM299" s="222" t="s">
        <v>706</v>
      </c>
    </row>
    <row r="300" s="1" customFormat="1">
      <c r="A300" s="37"/>
      <c r="B300" s="38"/>
      <c r="C300" s="39"/>
      <c r="D300" s="224" t="s">
        <v>157</v>
      </c>
      <c r="E300" s="39"/>
      <c r="F300" s="225" t="s">
        <v>707</v>
      </c>
      <c r="G300" s="39"/>
      <c r="H300" s="39"/>
      <c r="I300" s="226"/>
      <c r="J300" s="39"/>
      <c r="K300" s="39"/>
      <c r="L300" s="43"/>
      <c r="M300" s="227"/>
      <c r="N300" s="228"/>
      <c r="O300" s="83"/>
      <c r="P300" s="83"/>
      <c r="Q300" s="83"/>
      <c r="R300" s="83"/>
      <c r="S300" s="83"/>
      <c r="T300" s="84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157</v>
      </c>
      <c r="AU300" s="16" t="s">
        <v>81</v>
      </c>
    </row>
    <row r="301" s="1" customFormat="1">
      <c r="A301" s="37"/>
      <c r="B301" s="38"/>
      <c r="C301" s="39"/>
      <c r="D301" s="229" t="s">
        <v>159</v>
      </c>
      <c r="E301" s="39"/>
      <c r="F301" s="230" t="s">
        <v>708</v>
      </c>
      <c r="G301" s="39"/>
      <c r="H301" s="39"/>
      <c r="I301" s="226"/>
      <c r="J301" s="39"/>
      <c r="K301" s="39"/>
      <c r="L301" s="43"/>
      <c r="M301" s="227"/>
      <c r="N301" s="228"/>
      <c r="O301" s="83"/>
      <c r="P301" s="83"/>
      <c r="Q301" s="83"/>
      <c r="R301" s="83"/>
      <c r="S301" s="83"/>
      <c r="T301" s="84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159</v>
      </c>
      <c r="AU301" s="16" t="s">
        <v>81</v>
      </c>
    </row>
    <row r="302" s="1" customFormat="1" ht="16.5" customHeight="1">
      <c r="A302" s="37"/>
      <c r="B302" s="38"/>
      <c r="C302" s="211" t="s">
        <v>518</v>
      </c>
      <c r="D302" s="211" t="s">
        <v>151</v>
      </c>
      <c r="E302" s="212" t="s">
        <v>709</v>
      </c>
      <c r="F302" s="213" t="s">
        <v>710</v>
      </c>
      <c r="G302" s="214" t="s">
        <v>154</v>
      </c>
      <c r="H302" s="215">
        <v>30</v>
      </c>
      <c r="I302" s="216">
        <v>57.82</v>
      </c>
      <c r="J302" s="217">
        <f>ROUND(I302*H302,2)</f>
        <v>1734.5999999999999</v>
      </c>
      <c r="K302" s="213" t="s">
        <v>155</v>
      </c>
      <c r="L302" s="43"/>
      <c r="M302" s="218" t="s">
        <v>19</v>
      </c>
      <c r="N302" s="219" t="s">
        <v>45</v>
      </c>
      <c r="O302" s="83"/>
      <c r="P302" s="220">
        <f>O302*H302</f>
        <v>0</v>
      </c>
      <c r="Q302" s="220">
        <v>0</v>
      </c>
      <c r="R302" s="220">
        <f>Q302*H302</f>
        <v>0</v>
      </c>
      <c r="S302" s="220">
        <v>0.0025000000000000001</v>
      </c>
      <c r="T302" s="221">
        <f>S302*H302</f>
        <v>0.074999999999999997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2" t="s">
        <v>235</v>
      </c>
      <c r="AT302" s="222" t="s">
        <v>151</v>
      </c>
      <c r="AU302" s="222" t="s">
        <v>81</v>
      </c>
      <c r="AY302" s="16" t="s">
        <v>148</v>
      </c>
      <c r="BE302" s="223">
        <f>IF(N302="základní",J302,0)</f>
        <v>0</v>
      </c>
      <c r="BF302" s="223">
        <f>IF(N302="snížená",J302,0)</f>
        <v>1734.5999999999999</v>
      </c>
      <c r="BG302" s="223">
        <f>IF(N302="zákl. přenesená",J302,0)</f>
        <v>0</v>
      </c>
      <c r="BH302" s="223">
        <f>IF(N302="sníž. přenesená",J302,0)</f>
        <v>0</v>
      </c>
      <c r="BI302" s="223">
        <f>IF(N302="nulová",J302,0)</f>
        <v>0</v>
      </c>
      <c r="BJ302" s="16" t="s">
        <v>81</v>
      </c>
      <c r="BK302" s="223">
        <f>ROUND(I302*H302,2)</f>
        <v>1734.5999999999999</v>
      </c>
      <c r="BL302" s="16" t="s">
        <v>235</v>
      </c>
      <c r="BM302" s="222" t="s">
        <v>711</v>
      </c>
    </row>
    <row r="303" s="1" customFormat="1">
      <c r="A303" s="37"/>
      <c r="B303" s="38"/>
      <c r="C303" s="39"/>
      <c r="D303" s="224" t="s">
        <v>157</v>
      </c>
      <c r="E303" s="39"/>
      <c r="F303" s="225" t="s">
        <v>712</v>
      </c>
      <c r="G303" s="39"/>
      <c r="H303" s="39"/>
      <c r="I303" s="226"/>
      <c r="J303" s="39"/>
      <c r="K303" s="39"/>
      <c r="L303" s="43"/>
      <c r="M303" s="227"/>
      <c r="N303" s="228"/>
      <c r="O303" s="83"/>
      <c r="P303" s="83"/>
      <c r="Q303" s="83"/>
      <c r="R303" s="83"/>
      <c r="S303" s="83"/>
      <c r="T303" s="84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157</v>
      </c>
      <c r="AU303" s="16" t="s">
        <v>81</v>
      </c>
    </row>
    <row r="304" s="1" customFormat="1">
      <c r="A304" s="37"/>
      <c r="B304" s="38"/>
      <c r="C304" s="39"/>
      <c r="D304" s="229" t="s">
        <v>159</v>
      </c>
      <c r="E304" s="39"/>
      <c r="F304" s="230" t="s">
        <v>713</v>
      </c>
      <c r="G304" s="39"/>
      <c r="H304" s="39"/>
      <c r="I304" s="226"/>
      <c r="J304" s="39"/>
      <c r="K304" s="39"/>
      <c r="L304" s="43"/>
      <c r="M304" s="227"/>
      <c r="N304" s="228"/>
      <c r="O304" s="83"/>
      <c r="P304" s="83"/>
      <c r="Q304" s="83"/>
      <c r="R304" s="83"/>
      <c r="S304" s="83"/>
      <c r="T304" s="84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159</v>
      </c>
      <c r="AU304" s="16" t="s">
        <v>81</v>
      </c>
    </row>
    <row r="305" s="1" customFormat="1" ht="16.5" customHeight="1">
      <c r="A305" s="37"/>
      <c r="B305" s="38"/>
      <c r="C305" s="211" t="s">
        <v>526</v>
      </c>
      <c r="D305" s="211" t="s">
        <v>151</v>
      </c>
      <c r="E305" s="212" t="s">
        <v>714</v>
      </c>
      <c r="F305" s="213" t="s">
        <v>715</v>
      </c>
      <c r="G305" s="214" t="s">
        <v>716</v>
      </c>
      <c r="H305" s="215">
        <v>25.600000000000001</v>
      </c>
      <c r="I305" s="216">
        <v>70.799999999999997</v>
      </c>
      <c r="J305" s="217">
        <f>ROUND(I305*H305,2)</f>
        <v>1812.48</v>
      </c>
      <c r="K305" s="213" t="s">
        <v>155</v>
      </c>
      <c r="L305" s="43"/>
      <c r="M305" s="218" t="s">
        <v>19</v>
      </c>
      <c r="N305" s="219" t="s">
        <v>45</v>
      </c>
      <c r="O305" s="83"/>
      <c r="P305" s="220">
        <f>O305*H305</f>
        <v>0</v>
      </c>
      <c r="Q305" s="220">
        <v>1.0000000000000001E-05</v>
      </c>
      <c r="R305" s="220">
        <f>Q305*H305</f>
        <v>0.00025600000000000004</v>
      </c>
      <c r="S305" s="220">
        <v>0</v>
      </c>
      <c r="T305" s="221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2" t="s">
        <v>235</v>
      </c>
      <c r="AT305" s="222" t="s">
        <v>151</v>
      </c>
      <c r="AU305" s="222" t="s">
        <v>81</v>
      </c>
      <c r="AY305" s="16" t="s">
        <v>148</v>
      </c>
      <c r="BE305" s="223">
        <f>IF(N305="základní",J305,0)</f>
        <v>0</v>
      </c>
      <c r="BF305" s="223">
        <f>IF(N305="snížená",J305,0)</f>
        <v>1812.48</v>
      </c>
      <c r="BG305" s="223">
        <f>IF(N305="zákl. přenesená",J305,0)</f>
        <v>0</v>
      </c>
      <c r="BH305" s="223">
        <f>IF(N305="sníž. přenesená",J305,0)</f>
        <v>0</v>
      </c>
      <c r="BI305" s="223">
        <f>IF(N305="nulová",J305,0)</f>
        <v>0</v>
      </c>
      <c r="BJ305" s="16" t="s">
        <v>81</v>
      </c>
      <c r="BK305" s="223">
        <f>ROUND(I305*H305,2)</f>
        <v>1812.48</v>
      </c>
      <c r="BL305" s="16" t="s">
        <v>235</v>
      </c>
      <c r="BM305" s="222" t="s">
        <v>717</v>
      </c>
    </row>
    <row r="306" s="1" customFormat="1">
      <c r="A306" s="37"/>
      <c r="B306" s="38"/>
      <c r="C306" s="39"/>
      <c r="D306" s="224" t="s">
        <v>157</v>
      </c>
      <c r="E306" s="39"/>
      <c r="F306" s="225" t="s">
        <v>718</v>
      </c>
      <c r="G306" s="39"/>
      <c r="H306" s="39"/>
      <c r="I306" s="226"/>
      <c r="J306" s="39"/>
      <c r="K306" s="39"/>
      <c r="L306" s="43"/>
      <c r="M306" s="227"/>
      <c r="N306" s="228"/>
      <c r="O306" s="83"/>
      <c r="P306" s="83"/>
      <c r="Q306" s="83"/>
      <c r="R306" s="83"/>
      <c r="S306" s="83"/>
      <c r="T306" s="84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157</v>
      </c>
      <c r="AU306" s="16" t="s">
        <v>81</v>
      </c>
    </row>
    <row r="307" s="1" customFormat="1">
      <c r="A307" s="37"/>
      <c r="B307" s="38"/>
      <c r="C307" s="39"/>
      <c r="D307" s="229" t="s">
        <v>159</v>
      </c>
      <c r="E307" s="39"/>
      <c r="F307" s="230" t="s">
        <v>719</v>
      </c>
      <c r="G307" s="39"/>
      <c r="H307" s="39"/>
      <c r="I307" s="226"/>
      <c r="J307" s="39"/>
      <c r="K307" s="39"/>
      <c r="L307" s="43"/>
      <c r="M307" s="227"/>
      <c r="N307" s="228"/>
      <c r="O307" s="83"/>
      <c r="P307" s="83"/>
      <c r="Q307" s="83"/>
      <c r="R307" s="83"/>
      <c r="S307" s="83"/>
      <c r="T307" s="84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159</v>
      </c>
      <c r="AU307" s="16" t="s">
        <v>81</v>
      </c>
    </row>
    <row r="308" s="12" customFormat="1">
      <c r="A308" s="12"/>
      <c r="B308" s="231"/>
      <c r="C308" s="232"/>
      <c r="D308" s="224" t="s">
        <v>161</v>
      </c>
      <c r="E308" s="233" t="s">
        <v>19</v>
      </c>
      <c r="F308" s="234" t="s">
        <v>720</v>
      </c>
      <c r="G308" s="232"/>
      <c r="H308" s="235">
        <v>25.600000000000001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241" t="s">
        <v>161</v>
      </c>
      <c r="AU308" s="241" t="s">
        <v>81</v>
      </c>
      <c r="AV308" s="12" t="s">
        <v>81</v>
      </c>
      <c r="AW308" s="12" t="s">
        <v>35</v>
      </c>
      <c r="AX308" s="12" t="s">
        <v>77</v>
      </c>
      <c r="AY308" s="241" t="s">
        <v>148</v>
      </c>
    </row>
    <row r="309" s="1" customFormat="1" ht="16.5" customHeight="1">
      <c r="A309" s="37"/>
      <c r="B309" s="38"/>
      <c r="C309" s="242" t="s">
        <v>534</v>
      </c>
      <c r="D309" s="242" t="s">
        <v>188</v>
      </c>
      <c r="E309" s="243" t="s">
        <v>721</v>
      </c>
      <c r="F309" s="244" t="s">
        <v>722</v>
      </c>
      <c r="G309" s="245" t="s">
        <v>716</v>
      </c>
      <c r="H309" s="246">
        <v>26.111999999999998</v>
      </c>
      <c r="I309" s="247">
        <v>141.59999999999999</v>
      </c>
      <c r="J309" s="248">
        <f>ROUND(I309*H309,2)</f>
        <v>3697.46</v>
      </c>
      <c r="K309" s="244" t="s">
        <v>155</v>
      </c>
      <c r="L309" s="249"/>
      <c r="M309" s="250" t="s">
        <v>19</v>
      </c>
      <c r="N309" s="251" t="s">
        <v>45</v>
      </c>
      <c r="O309" s="83"/>
      <c r="P309" s="220">
        <f>O309*H309</f>
        <v>0</v>
      </c>
      <c r="Q309" s="220">
        <v>0.00035</v>
      </c>
      <c r="R309" s="220">
        <f>Q309*H309</f>
        <v>0.0091392000000000001</v>
      </c>
      <c r="S309" s="220">
        <v>0</v>
      </c>
      <c r="T309" s="221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2" t="s">
        <v>337</v>
      </c>
      <c r="AT309" s="222" t="s">
        <v>188</v>
      </c>
      <c r="AU309" s="222" t="s">
        <v>81</v>
      </c>
      <c r="AY309" s="16" t="s">
        <v>148</v>
      </c>
      <c r="BE309" s="223">
        <f>IF(N309="základní",J309,0)</f>
        <v>0</v>
      </c>
      <c r="BF309" s="223">
        <f>IF(N309="snížená",J309,0)</f>
        <v>3697.46</v>
      </c>
      <c r="BG309" s="223">
        <f>IF(N309="zákl. přenesená",J309,0)</f>
        <v>0</v>
      </c>
      <c r="BH309" s="223">
        <f>IF(N309="sníž. přenesená",J309,0)</f>
        <v>0</v>
      </c>
      <c r="BI309" s="223">
        <f>IF(N309="nulová",J309,0)</f>
        <v>0</v>
      </c>
      <c r="BJ309" s="16" t="s">
        <v>81</v>
      </c>
      <c r="BK309" s="223">
        <f>ROUND(I309*H309,2)</f>
        <v>3697.46</v>
      </c>
      <c r="BL309" s="16" t="s">
        <v>235</v>
      </c>
      <c r="BM309" s="222" t="s">
        <v>723</v>
      </c>
    </row>
    <row r="310" s="1" customFormat="1">
      <c r="A310" s="37"/>
      <c r="B310" s="38"/>
      <c r="C310" s="39"/>
      <c r="D310" s="224" t="s">
        <v>157</v>
      </c>
      <c r="E310" s="39"/>
      <c r="F310" s="225" t="s">
        <v>722</v>
      </c>
      <c r="G310" s="39"/>
      <c r="H310" s="39"/>
      <c r="I310" s="226"/>
      <c r="J310" s="39"/>
      <c r="K310" s="39"/>
      <c r="L310" s="43"/>
      <c r="M310" s="227"/>
      <c r="N310" s="228"/>
      <c r="O310" s="83"/>
      <c r="P310" s="83"/>
      <c r="Q310" s="83"/>
      <c r="R310" s="83"/>
      <c r="S310" s="83"/>
      <c r="T310" s="84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157</v>
      </c>
      <c r="AU310" s="16" t="s">
        <v>81</v>
      </c>
    </row>
    <row r="311" s="1" customFormat="1">
      <c r="A311" s="37"/>
      <c r="B311" s="38"/>
      <c r="C311" s="39"/>
      <c r="D311" s="229" t="s">
        <v>159</v>
      </c>
      <c r="E311" s="39"/>
      <c r="F311" s="230" t="s">
        <v>724</v>
      </c>
      <c r="G311" s="39"/>
      <c r="H311" s="39"/>
      <c r="I311" s="226"/>
      <c r="J311" s="39"/>
      <c r="K311" s="39"/>
      <c r="L311" s="43"/>
      <c r="M311" s="227"/>
      <c r="N311" s="228"/>
      <c r="O311" s="83"/>
      <c r="P311" s="83"/>
      <c r="Q311" s="83"/>
      <c r="R311" s="83"/>
      <c r="S311" s="83"/>
      <c r="T311" s="84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159</v>
      </c>
      <c r="AU311" s="16" t="s">
        <v>81</v>
      </c>
    </row>
    <row r="312" s="12" customFormat="1">
      <c r="A312" s="12"/>
      <c r="B312" s="231"/>
      <c r="C312" s="232"/>
      <c r="D312" s="224" t="s">
        <v>161</v>
      </c>
      <c r="E312" s="232"/>
      <c r="F312" s="234" t="s">
        <v>725</v>
      </c>
      <c r="G312" s="232"/>
      <c r="H312" s="235">
        <v>26.111999999999998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T312" s="241" t="s">
        <v>161</v>
      </c>
      <c r="AU312" s="241" t="s">
        <v>81</v>
      </c>
      <c r="AV312" s="12" t="s">
        <v>81</v>
      </c>
      <c r="AW312" s="12" t="s">
        <v>4</v>
      </c>
      <c r="AX312" s="12" t="s">
        <v>77</v>
      </c>
      <c r="AY312" s="241" t="s">
        <v>148</v>
      </c>
    </row>
    <row r="313" s="1" customFormat="1" ht="16.5" customHeight="1">
      <c r="A313" s="37"/>
      <c r="B313" s="38"/>
      <c r="C313" s="211" t="s">
        <v>543</v>
      </c>
      <c r="D313" s="211" t="s">
        <v>151</v>
      </c>
      <c r="E313" s="212" t="s">
        <v>726</v>
      </c>
      <c r="F313" s="213" t="s">
        <v>727</v>
      </c>
      <c r="G313" s="214" t="s">
        <v>231</v>
      </c>
      <c r="H313" s="215">
        <v>0.14680000000000001</v>
      </c>
      <c r="I313" s="216">
        <v>531</v>
      </c>
      <c r="J313" s="217">
        <f>ROUND(I313*H313,2)</f>
        <v>77.950000000000003</v>
      </c>
      <c r="K313" s="213" t="s">
        <v>155</v>
      </c>
      <c r="L313" s="43"/>
      <c r="M313" s="218" t="s">
        <v>19</v>
      </c>
      <c r="N313" s="219" t="s">
        <v>45</v>
      </c>
      <c r="O313" s="83"/>
      <c r="P313" s="220">
        <f>O313*H313</f>
        <v>0</v>
      </c>
      <c r="Q313" s="220">
        <v>0</v>
      </c>
      <c r="R313" s="220">
        <f>Q313*H313</f>
        <v>0</v>
      </c>
      <c r="S313" s="220">
        <v>0</v>
      </c>
      <c r="T313" s="221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2" t="s">
        <v>235</v>
      </c>
      <c r="AT313" s="222" t="s">
        <v>151</v>
      </c>
      <c r="AU313" s="222" t="s">
        <v>81</v>
      </c>
      <c r="AY313" s="16" t="s">
        <v>148</v>
      </c>
      <c r="BE313" s="223">
        <f>IF(N313="základní",J313,0)</f>
        <v>0</v>
      </c>
      <c r="BF313" s="223">
        <f>IF(N313="snížená",J313,0)</f>
        <v>77.950000000000003</v>
      </c>
      <c r="BG313" s="223">
        <f>IF(N313="zákl. přenesená",J313,0)</f>
        <v>0</v>
      </c>
      <c r="BH313" s="223">
        <f>IF(N313="sníž. přenesená",J313,0)</f>
        <v>0</v>
      </c>
      <c r="BI313" s="223">
        <f>IF(N313="nulová",J313,0)</f>
        <v>0</v>
      </c>
      <c r="BJ313" s="16" t="s">
        <v>81</v>
      </c>
      <c r="BK313" s="223">
        <f>ROUND(I313*H313,2)</f>
        <v>77.950000000000003</v>
      </c>
      <c r="BL313" s="16" t="s">
        <v>235</v>
      </c>
      <c r="BM313" s="222" t="s">
        <v>728</v>
      </c>
    </row>
    <row r="314" s="1" customFormat="1">
      <c r="A314" s="37"/>
      <c r="B314" s="38"/>
      <c r="C314" s="39"/>
      <c r="D314" s="224" t="s">
        <v>157</v>
      </c>
      <c r="E314" s="39"/>
      <c r="F314" s="225" t="s">
        <v>729</v>
      </c>
      <c r="G314" s="39"/>
      <c r="H314" s="39"/>
      <c r="I314" s="226"/>
      <c r="J314" s="39"/>
      <c r="K314" s="39"/>
      <c r="L314" s="43"/>
      <c r="M314" s="227"/>
      <c r="N314" s="228"/>
      <c r="O314" s="83"/>
      <c r="P314" s="83"/>
      <c r="Q314" s="83"/>
      <c r="R314" s="83"/>
      <c r="S314" s="83"/>
      <c r="T314" s="84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157</v>
      </c>
      <c r="AU314" s="16" t="s">
        <v>81</v>
      </c>
    </row>
    <row r="315" s="1" customFormat="1">
      <c r="A315" s="37"/>
      <c r="B315" s="38"/>
      <c r="C315" s="39"/>
      <c r="D315" s="229" t="s">
        <v>159</v>
      </c>
      <c r="E315" s="39"/>
      <c r="F315" s="230" t="s">
        <v>730</v>
      </c>
      <c r="G315" s="39"/>
      <c r="H315" s="39"/>
      <c r="I315" s="226"/>
      <c r="J315" s="39"/>
      <c r="K315" s="39"/>
      <c r="L315" s="43"/>
      <c r="M315" s="227"/>
      <c r="N315" s="228"/>
      <c r="O315" s="83"/>
      <c r="P315" s="83"/>
      <c r="Q315" s="83"/>
      <c r="R315" s="83"/>
      <c r="S315" s="83"/>
      <c r="T315" s="84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159</v>
      </c>
      <c r="AU315" s="16" t="s">
        <v>81</v>
      </c>
    </row>
    <row r="316" s="1" customFormat="1" ht="16.5" customHeight="1">
      <c r="A316" s="37"/>
      <c r="B316" s="38"/>
      <c r="C316" s="211" t="s">
        <v>552</v>
      </c>
      <c r="D316" s="211" t="s">
        <v>151</v>
      </c>
      <c r="E316" s="212" t="s">
        <v>731</v>
      </c>
      <c r="F316" s="213" t="s">
        <v>732</v>
      </c>
      <c r="G316" s="214" t="s">
        <v>231</v>
      </c>
      <c r="H316" s="215">
        <v>0.14680000000000001</v>
      </c>
      <c r="I316" s="216">
        <v>472</v>
      </c>
      <c r="J316" s="217">
        <f>ROUND(I316*H316,2)</f>
        <v>69.290000000000006</v>
      </c>
      <c r="K316" s="213" t="s">
        <v>155</v>
      </c>
      <c r="L316" s="43"/>
      <c r="M316" s="218" t="s">
        <v>19</v>
      </c>
      <c r="N316" s="219" t="s">
        <v>45</v>
      </c>
      <c r="O316" s="83"/>
      <c r="P316" s="220">
        <f>O316*H316</f>
        <v>0</v>
      </c>
      <c r="Q316" s="220">
        <v>0</v>
      </c>
      <c r="R316" s="220">
        <f>Q316*H316</f>
        <v>0</v>
      </c>
      <c r="S316" s="220">
        <v>0</v>
      </c>
      <c r="T316" s="221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2" t="s">
        <v>235</v>
      </c>
      <c r="AT316" s="222" t="s">
        <v>151</v>
      </c>
      <c r="AU316" s="222" t="s">
        <v>81</v>
      </c>
      <c r="AY316" s="16" t="s">
        <v>148</v>
      </c>
      <c r="BE316" s="223">
        <f>IF(N316="základní",J316,0)</f>
        <v>0</v>
      </c>
      <c r="BF316" s="223">
        <f>IF(N316="snížená",J316,0)</f>
        <v>69.290000000000006</v>
      </c>
      <c r="BG316" s="223">
        <f>IF(N316="zákl. přenesená",J316,0)</f>
        <v>0</v>
      </c>
      <c r="BH316" s="223">
        <f>IF(N316="sníž. přenesená",J316,0)</f>
        <v>0</v>
      </c>
      <c r="BI316" s="223">
        <f>IF(N316="nulová",J316,0)</f>
        <v>0</v>
      </c>
      <c r="BJ316" s="16" t="s">
        <v>81</v>
      </c>
      <c r="BK316" s="223">
        <f>ROUND(I316*H316,2)</f>
        <v>69.290000000000006</v>
      </c>
      <c r="BL316" s="16" t="s">
        <v>235</v>
      </c>
      <c r="BM316" s="222" t="s">
        <v>733</v>
      </c>
    </row>
    <row r="317" s="1" customFormat="1">
      <c r="A317" s="37"/>
      <c r="B317" s="38"/>
      <c r="C317" s="39"/>
      <c r="D317" s="224" t="s">
        <v>157</v>
      </c>
      <c r="E317" s="39"/>
      <c r="F317" s="225" t="s">
        <v>734</v>
      </c>
      <c r="G317" s="39"/>
      <c r="H317" s="39"/>
      <c r="I317" s="226"/>
      <c r="J317" s="39"/>
      <c r="K317" s="39"/>
      <c r="L317" s="43"/>
      <c r="M317" s="227"/>
      <c r="N317" s="228"/>
      <c r="O317" s="83"/>
      <c r="P317" s="83"/>
      <c r="Q317" s="83"/>
      <c r="R317" s="83"/>
      <c r="S317" s="83"/>
      <c r="T317" s="84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157</v>
      </c>
      <c r="AU317" s="16" t="s">
        <v>81</v>
      </c>
    </row>
    <row r="318" s="1" customFormat="1">
      <c r="A318" s="37"/>
      <c r="B318" s="38"/>
      <c r="C318" s="39"/>
      <c r="D318" s="229" t="s">
        <v>159</v>
      </c>
      <c r="E318" s="39"/>
      <c r="F318" s="230" t="s">
        <v>735</v>
      </c>
      <c r="G318" s="39"/>
      <c r="H318" s="39"/>
      <c r="I318" s="226"/>
      <c r="J318" s="39"/>
      <c r="K318" s="39"/>
      <c r="L318" s="43"/>
      <c r="M318" s="227"/>
      <c r="N318" s="228"/>
      <c r="O318" s="83"/>
      <c r="P318" s="83"/>
      <c r="Q318" s="83"/>
      <c r="R318" s="83"/>
      <c r="S318" s="83"/>
      <c r="T318" s="84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159</v>
      </c>
      <c r="AU318" s="16" t="s">
        <v>81</v>
      </c>
    </row>
    <row r="319" s="11" customFormat="1" ht="22.8" customHeight="1">
      <c r="A319" s="11"/>
      <c r="B319" s="195"/>
      <c r="C319" s="196"/>
      <c r="D319" s="197" t="s">
        <v>72</v>
      </c>
      <c r="E319" s="209" t="s">
        <v>441</v>
      </c>
      <c r="F319" s="209" t="s">
        <v>442</v>
      </c>
      <c r="G319" s="196"/>
      <c r="H319" s="196"/>
      <c r="I319" s="199"/>
      <c r="J319" s="210">
        <f>BK319</f>
        <v>66935.160000000003</v>
      </c>
      <c r="K319" s="196"/>
      <c r="L319" s="201"/>
      <c r="M319" s="202"/>
      <c r="N319" s="203"/>
      <c r="O319" s="203"/>
      <c r="P319" s="204">
        <f>SUM(P320:P344)</f>
        <v>0</v>
      </c>
      <c r="Q319" s="203"/>
      <c r="R319" s="204">
        <f>SUM(R320:R344)</f>
        <v>0.90354000000000001</v>
      </c>
      <c r="S319" s="203"/>
      <c r="T319" s="205">
        <f>SUM(T320:T344)</f>
        <v>0</v>
      </c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R319" s="206" t="s">
        <v>81</v>
      </c>
      <c r="AT319" s="207" t="s">
        <v>72</v>
      </c>
      <c r="AU319" s="207" t="s">
        <v>77</v>
      </c>
      <c r="AY319" s="206" t="s">
        <v>148</v>
      </c>
      <c r="BK319" s="208">
        <f>SUM(BK320:BK344)</f>
        <v>66935.160000000003</v>
      </c>
    </row>
    <row r="320" s="1" customFormat="1" ht="16.5" customHeight="1">
      <c r="A320" s="37"/>
      <c r="B320" s="38"/>
      <c r="C320" s="211" t="s">
        <v>736</v>
      </c>
      <c r="D320" s="211" t="s">
        <v>151</v>
      </c>
      <c r="E320" s="212" t="s">
        <v>444</v>
      </c>
      <c r="F320" s="213" t="s">
        <v>445</v>
      </c>
      <c r="G320" s="214" t="s">
        <v>154</v>
      </c>
      <c r="H320" s="215">
        <v>43</v>
      </c>
      <c r="I320" s="216">
        <v>59</v>
      </c>
      <c r="J320" s="217">
        <f>ROUND(I320*H320,2)</f>
        <v>2537</v>
      </c>
      <c r="K320" s="213" t="s">
        <v>155</v>
      </c>
      <c r="L320" s="43"/>
      <c r="M320" s="218" t="s">
        <v>19</v>
      </c>
      <c r="N320" s="219" t="s">
        <v>45</v>
      </c>
      <c r="O320" s="83"/>
      <c r="P320" s="220">
        <f>O320*H320</f>
        <v>0</v>
      </c>
      <c r="Q320" s="220">
        <v>0.00029999999999999997</v>
      </c>
      <c r="R320" s="220">
        <f>Q320*H320</f>
        <v>0.012899999999999998</v>
      </c>
      <c r="S320" s="220">
        <v>0</v>
      </c>
      <c r="T320" s="22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2" t="s">
        <v>235</v>
      </c>
      <c r="AT320" s="222" t="s">
        <v>151</v>
      </c>
      <c r="AU320" s="222" t="s">
        <v>81</v>
      </c>
      <c r="AY320" s="16" t="s">
        <v>148</v>
      </c>
      <c r="BE320" s="223">
        <f>IF(N320="základní",J320,0)</f>
        <v>0</v>
      </c>
      <c r="BF320" s="223">
        <f>IF(N320="snížená",J320,0)</f>
        <v>2537</v>
      </c>
      <c r="BG320" s="223">
        <f>IF(N320="zákl. přenesená",J320,0)</f>
        <v>0</v>
      </c>
      <c r="BH320" s="223">
        <f>IF(N320="sníž. přenesená",J320,0)</f>
        <v>0</v>
      </c>
      <c r="BI320" s="223">
        <f>IF(N320="nulová",J320,0)</f>
        <v>0</v>
      </c>
      <c r="BJ320" s="16" t="s">
        <v>81</v>
      </c>
      <c r="BK320" s="223">
        <f>ROUND(I320*H320,2)</f>
        <v>2537</v>
      </c>
      <c r="BL320" s="16" t="s">
        <v>235</v>
      </c>
      <c r="BM320" s="222" t="s">
        <v>737</v>
      </c>
    </row>
    <row r="321" s="1" customFormat="1">
      <c r="A321" s="37"/>
      <c r="B321" s="38"/>
      <c r="C321" s="39"/>
      <c r="D321" s="224" t="s">
        <v>157</v>
      </c>
      <c r="E321" s="39"/>
      <c r="F321" s="225" t="s">
        <v>447</v>
      </c>
      <c r="G321" s="39"/>
      <c r="H321" s="39"/>
      <c r="I321" s="226"/>
      <c r="J321" s="39"/>
      <c r="K321" s="39"/>
      <c r="L321" s="43"/>
      <c r="M321" s="227"/>
      <c r="N321" s="228"/>
      <c r="O321" s="83"/>
      <c r="P321" s="83"/>
      <c r="Q321" s="83"/>
      <c r="R321" s="83"/>
      <c r="S321" s="83"/>
      <c r="T321" s="84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157</v>
      </c>
      <c r="AU321" s="16" t="s">
        <v>81</v>
      </c>
    </row>
    <row r="322" s="1" customFormat="1">
      <c r="A322" s="37"/>
      <c r="B322" s="38"/>
      <c r="C322" s="39"/>
      <c r="D322" s="229" t="s">
        <v>159</v>
      </c>
      <c r="E322" s="39"/>
      <c r="F322" s="230" t="s">
        <v>448</v>
      </c>
      <c r="G322" s="39"/>
      <c r="H322" s="39"/>
      <c r="I322" s="226"/>
      <c r="J322" s="39"/>
      <c r="K322" s="39"/>
      <c r="L322" s="43"/>
      <c r="M322" s="227"/>
      <c r="N322" s="228"/>
      <c r="O322" s="83"/>
      <c r="P322" s="83"/>
      <c r="Q322" s="83"/>
      <c r="R322" s="83"/>
      <c r="S322" s="83"/>
      <c r="T322" s="84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159</v>
      </c>
      <c r="AU322" s="16" t="s">
        <v>81</v>
      </c>
    </row>
    <row r="323" s="12" customFormat="1">
      <c r="A323" s="12"/>
      <c r="B323" s="231"/>
      <c r="C323" s="232"/>
      <c r="D323" s="224" t="s">
        <v>161</v>
      </c>
      <c r="E323" s="233" t="s">
        <v>19</v>
      </c>
      <c r="F323" s="234" t="s">
        <v>395</v>
      </c>
      <c r="G323" s="232"/>
      <c r="H323" s="235">
        <v>43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T323" s="241" t="s">
        <v>161</v>
      </c>
      <c r="AU323" s="241" t="s">
        <v>81</v>
      </c>
      <c r="AV323" s="12" t="s">
        <v>81</v>
      </c>
      <c r="AW323" s="12" t="s">
        <v>35</v>
      </c>
      <c r="AX323" s="12" t="s">
        <v>77</v>
      </c>
      <c r="AY323" s="241" t="s">
        <v>148</v>
      </c>
    </row>
    <row r="324" s="1" customFormat="1" ht="16.5" customHeight="1">
      <c r="A324" s="37"/>
      <c r="B324" s="38"/>
      <c r="C324" s="211" t="s">
        <v>738</v>
      </c>
      <c r="D324" s="211" t="s">
        <v>151</v>
      </c>
      <c r="E324" s="212" t="s">
        <v>450</v>
      </c>
      <c r="F324" s="213" t="s">
        <v>451</v>
      </c>
      <c r="G324" s="214" t="s">
        <v>154</v>
      </c>
      <c r="H324" s="215">
        <v>43</v>
      </c>
      <c r="I324" s="216">
        <v>407.10000000000002</v>
      </c>
      <c r="J324" s="217">
        <f>ROUND(I324*H324,2)</f>
        <v>17505.299999999999</v>
      </c>
      <c r="K324" s="213" t="s">
        <v>155</v>
      </c>
      <c r="L324" s="43"/>
      <c r="M324" s="218" t="s">
        <v>19</v>
      </c>
      <c r="N324" s="219" t="s">
        <v>45</v>
      </c>
      <c r="O324" s="83"/>
      <c r="P324" s="220">
        <f>O324*H324</f>
        <v>0</v>
      </c>
      <c r="Q324" s="220">
        <v>0.0015</v>
      </c>
      <c r="R324" s="220">
        <f>Q324*H324</f>
        <v>0.064500000000000002</v>
      </c>
      <c r="S324" s="220">
        <v>0</v>
      </c>
      <c r="T324" s="22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2" t="s">
        <v>235</v>
      </c>
      <c r="AT324" s="222" t="s">
        <v>151</v>
      </c>
      <c r="AU324" s="222" t="s">
        <v>81</v>
      </c>
      <c r="AY324" s="16" t="s">
        <v>148</v>
      </c>
      <c r="BE324" s="223">
        <f>IF(N324="základní",J324,0)</f>
        <v>0</v>
      </c>
      <c r="BF324" s="223">
        <f>IF(N324="snížená",J324,0)</f>
        <v>17505.299999999999</v>
      </c>
      <c r="BG324" s="223">
        <f>IF(N324="zákl. přenesená",J324,0)</f>
        <v>0</v>
      </c>
      <c r="BH324" s="223">
        <f>IF(N324="sníž. přenesená",J324,0)</f>
        <v>0</v>
      </c>
      <c r="BI324" s="223">
        <f>IF(N324="nulová",J324,0)</f>
        <v>0</v>
      </c>
      <c r="BJ324" s="16" t="s">
        <v>81</v>
      </c>
      <c r="BK324" s="223">
        <f>ROUND(I324*H324,2)</f>
        <v>17505.299999999999</v>
      </c>
      <c r="BL324" s="16" t="s">
        <v>235</v>
      </c>
      <c r="BM324" s="222" t="s">
        <v>739</v>
      </c>
    </row>
    <row r="325" s="1" customFormat="1">
      <c r="A325" s="37"/>
      <c r="B325" s="38"/>
      <c r="C325" s="39"/>
      <c r="D325" s="224" t="s">
        <v>157</v>
      </c>
      <c r="E325" s="39"/>
      <c r="F325" s="225" t="s">
        <v>453</v>
      </c>
      <c r="G325" s="39"/>
      <c r="H325" s="39"/>
      <c r="I325" s="226"/>
      <c r="J325" s="39"/>
      <c r="K325" s="39"/>
      <c r="L325" s="43"/>
      <c r="M325" s="227"/>
      <c r="N325" s="228"/>
      <c r="O325" s="83"/>
      <c r="P325" s="83"/>
      <c r="Q325" s="83"/>
      <c r="R325" s="83"/>
      <c r="S325" s="83"/>
      <c r="T325" s="84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157</v>
      </c>
      <c r="AU325" s="16" t="s">
        <v>81</v>
      </c>
    </row>
    <row r="326" s="1" customFormat="1">
      <c r="A326" s="37"/>
      <c r="B326" s="38"/>
      <c r="C326" s="39"/>
      <c r="D326" s="229" t="s">
        <v>159</v>
      </c>
      <c r="E326" s="39"/>
      <c r="F326" s="230" t="s">
        <v>454</v>
      </c>
      <c r="G326" s="39"/>
      <c r="H326" s="39"/>
      <c r="I326" s="226"/>
      <c r="J326" s="39"/>
      <c r="K326" s="39"/>
      <c r="L326" s="43"/>
      <c r="M326" s="227"/>
      <c r="N326" s="228"/>
      <c r="O326" s="83"/>
      <c r="P326" s="83"/>
      <c r="Q326" s="83"/>
      <c r="R326" s="83"/>
      <c r="S326" s="83"/>
      <c r="T326" s="84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159</v>
      </c>
      <c r="AU326" s="16" t="s">
        <v>81</v>
      </c>
    </row>
    <row r="327" s="12" customFormat="1">
      <c r="A327" s="12"/>
      <c r="B327" s="231"/>
      <c r="C327" s="232"/>
      <c r="D327" s="224" t="s">
        <v>161</v>
      </c>
      <c r="E327" s="233" t="s">
        <v>19</v>
      </c>
      <c r="F327" s="234" t="s">
        <v>395</v>
      </c>
      <c r="G327" s="232"/>
      <c r="H327" s="235">
        <v>43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241" t="s">
        <v>161</v>
      </c>
      <c r="AU327" s="241" t="s">
        <v>81</v>
      </c>
      <c r="AV327" s="12" t="s">
        <v>81</v>
      </c>
      <c r="AW327" s="12" t="s">
        <v>35</v>
      </c>
      <c r="AX327" s="12" t="s">
        <v>77</v>
      </c>
      <c r="AY327" s="241" t="s">
        <v>148</v>
      </c>
    </row>
    <row r="328" s="1" customFormat="1" ht="21.75" customHeight="1">
      <c r="A328" s="37"/>
      <c r="B328" s="38"/>
      <c r="C328" s="211" t="s">
        <v>740</v>
      </c>
      <c r="D328" s="211" t="s">
        <v>151</v>
      </c>
      <c r="E328" s="212" t="s">
        <v>456</v>
      </c>
      <c r="F328" s="213" t="s">
        <v>457</v>
      </c>
      <c r="G328" s="214" t="s">
        <v>154</v>
      </c>
      <c r="H328" s="215">
        <v>43</v>
      </c>
      <c r="I328" s="216">
        <v>649</v>
      </c>
      <c r="J328" s="217">
        <f>ROUND(I328*H328,2)</f>
        <v>27907</v>
      </c>
      <c r="K328" s="213" t="s">
        <v>155</v>
      </c>
      <c r="L328" s="43"/>
      <c r="M328" s="218" t="s">
        <v>19</v>
      </c>
      <c r="N328" s="219" t="s">
        <v>45</v>
      </c>
      <c r="O328" s="83"/>
      <c r="P328" s="220">
        <f>O328*H328</f>
        <v>0</v>
      </c>
      <c r="Q328" s="220">
        <v>0.0060000000000000001</v>
      </c>
      <c r="R328" s="220">
        <f>Q328*H328</f>
        <v>0.25800000000000001</v>
      </c>
      <c r="S328" s="220">
        <v>0</v>
      </c>
      <c r="T328" s="221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22" t="s">
        <v>235</v>
      </c>
      <c r="AT328" s="222" t="s">
        <v>151</v>
      </c>
      <c r="AU328" s="222" t="s">
        <v>81</v>
      </c>
      <c r="AY328" s="16" t="s">
        <v>148</v>
      </c>
      <c r="BE328" s="223">
        <f>IF(N328="základní",J328,0)</f>
        <v>0</v>
      </c>
      <c r="BF328" s="223">
        <f>IF(N328="snížená",J328,0)</f>
        <v>27907</v>
      </c>
      <c r="BG328" s="223">
        <f>IF(N328="zákl. přenesená",J328,0)</f>
        <v>0</v>
      </c>
      <c r="BH328" s="223">
        <f>IF(N328="sníž. přenesená",J328,0)</f>
        <v>0</v>
      </c>
      <c r="BI328" s="223">
        <f>IF(N328="nulová",J328,0)</f>
        <v>0</v>
      </c>
      <c r="BJ328" s="16" t="s">
        <v>81</v>
      </c>
      <c r="BK328" s="223">
        <f>ROUND(I328*H328,2)</f>
        <v>27907</v>
      </c>
      <c r="BL328" s="16" t="s">
        <v>235</v>
      </c>
      <c r="BM328" s="222" t="s">
        <v>741</v>
      </c>
    </row>
    <row r="329" s="1" customFormat="1">
      <c r="A329" s="37"/>
      <c r="B329" s="38"/>
      <c r="C329" s="39"/>
      <c r="D329" s="224" t="s">
        <v>157</v>
      </c>
      <c r="E329" s="39"/>
      <c r="F329" s="225" t="s">
        <v>459</v>
      </c>
      <c r="G329" s="39"/>
      <c r="H329" s="39"/>
      <c r="I329" s="226"/>
      <c r="J329" s="39"/>
      <c r="K329" s="39"/>
      <c r="L329" s="43"/>
      <c r="M329" s="227"/>
      <c r="N329" s="228"/>
      <c r="O329" s="83"/>
      <c r="P329" s="83"/>
      <c r="Q329" s="83"/>
      <c r="R329" s="83"/>
      <c r="S329" s="83"/>
      <c r="T329" s="84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157</v>
      </c>
      <c r="AU329" s="16" t="s">
        <v>81</v>
      </c>
    </row>
    <row r="330" s="1" customFormat="1">
      <c r="A330" s="37"/>
      <c r="B330" s="38"/>
      <c r="C330" s="39"/>
      <c r="D330" s="229" t="s">
        <v>159</v>
      </c>
      <c r="E330" s="39"/>
      <c r="F330" s="230" t="s">
        <v>460</v>
      </c>
      <c r="G330" s="39"/>
      <c r="H330" s="39"/>
      <c r="I330" s="226"/>
      <c r="J330" s="39"/>
      <c r="K330" s="39"/>
      <c r="L330" s="43"/>
      <c r="M330" s="227"/>
      <c r="N330" s="228"/>
      <c r="O330" s="83"/>
      <c r="P330" s="83"/>
      <c r="Q330" s="83"/>
      <c r="R330" s="83"/>
      <c r="S330" s="83"/>
      <c r="T330" s="84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159</v>
      </c>
      <c r="AU330" s="16" t="s">
        <v>81</v>
      </c>
    </row>
    <row r="331" s="12" customFormat="1">
      <c r="A331" s="12"/>
      <c r="B331" s="231"/>
      <c r="C331" s="232"/>
      <c r="D331" s="224" t="s">
        <v>161</v>
      </c>
      <c r="E331" s="233" t="s">
        <v>19</v>
      </c>
      <c r="F331" s="234" t="s">
        <v>395</v>
      </c>
      <c r="G331" s="232"/>
      <c r="H331" s="235">
        <v>43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T331" s="241" t="s">
        <v>161</v>
      </c>
      <c r="AU331" s="241" t="s">
        <v>81</v>
      </c>
      <c r="AV331" s="12" t="s">
        <v>81</v>
      </c>
      <c r="AW331" s="12" t="s">
        <v>35</v>
      </c>
      <c r="AX331" s="12" t="s">
        <v>77</v>
      </c>
      <c r="AY331" s="241" t="s">
        <v>148</v>
      </c>
    </row>
    <row r="332" s="1" customFormat="1" ht="16.5" customHeight="1">
      <c r="A332" s="37"/>
      <c r="B332" s="38"/>
      <c r="C332" s="242" t="s">
        <v>742</v>
      </c>
      <c r="D332" s="242" t="s">
        <v>188</v>
      </c>
      <c r="E332" s="243" t="s">
        <v>462</v>
      </c>
      <c r="F332" s="244" t="s">
        <v>463</v>
      </c>
      <c r="G332" s="245" t="s">
        <v>154</v>
      </c>
      <c r="H332" s="246">
        <v>47.299999999999997</v>
      </c>
      <c r="I332" s="247">
        <v>330.39999999999998</v>
      </c>
      <c r="J332" s="248">
        <f>ROUND(I332*H332,2)</f>
        <v>15627.92</v>
      </c>
      <c r="K332" s="244" t="s">
        <v>155</v>
      </c>
      <c r="L332" s="249"/>
      <c r="M332" s="250" t="s">
        <v>19</v>
      </c>
      <c r="N332" s="251" t="s">
        <v>45</v>
      </c>
      <c r="O332" s="83"/>
      <c r="P332" s="220">
        <f>O332*H332</f>
        <v>0</v>
      </c>
      <c r="Q332" s="220">
        <v>0.0118</v>
      </c>
      <c r="R332" s="220">
        <f>Q332*H332</f>
        <v>0.55813999999999997</v>
      </c>
      <c r="S332" s="220">
        <v>0</v>
      </c>
      <c r="T332" s="221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22" t="s">
        <v>337</v>
      </c>
      <c r="AT332" s="222" t="s">
        <v>188</v>
      </c>
      <c r="AU332" s="222" t="s">
        <v>81</v>
      </c>
      <c r="AY332" s="16" t="s">
        <v>148</v>
      </c>
      <c r="BE332" s="223">
        <f>IF(N332="základní",J332,0)</f>
        <v>0</v>
      </c>
      <c r="BF332" s="223">
        <f>IF(N332="snížená",J332,0)</f>
        <v>15627.92</v>
      </c>
      <c r="BG332" s="223">
        <f>IF(N332="zákl. přenesená",J332,0)</f>
        <v>0</v>
      </c>
      <c r="BH332" s="223">
        <f>IF(N332="sníž. přenesená",J332,0)</f>
        <v>0</v>
      </c>
      <c r="BI332" s="223">
        <f>IF(N332="nulová",J332,0)</f>
        <v>0</v>
      </c>
      <c r="BJ332" s="16" t="s">
        <v>81</v>
      </c>
      <c r="BK332" s="223">
        <f>ROUND(I332*H332,2)</f>
        <v>15627.92</v>
      </c>
      <c r="BL332" s="16" t="s">
        <v>235</v>
      </c>
      <c r="BM332" s="222" t="s">
        <v>743</v>
      </c>
    </row>
    <row r="333" s="1" customFormat="1">
      <c r="A333" s="37"/>
      <c r="B333" s="38"/>
      <c r="C333" s="39"/>
      <c r="D333" s="224" t="s">
        <v>157</v>
      </c>
      <c r="E333" s="39"/>
      <c r="F333" s="225" t="s">
        <v>463</v>
      </c>
      <c r="G333" s="39"/>
      <c r="H333" s="39"/>
      <c r="I333" s="226"/>
      <c r="J333" s="39"/>
      <c r="K333" s="39"/>
      <c r="L333" s="43"/>
      <c r="M333" s="227"/>
      <c r="N333" s="228"/>
      <c r="O333" s="83"/>
      <c r="P333" s="83"/>
      <c r="Q333" s="83"/>
      <c r="R333" s="83"/>
      <c r="S333" s="83"/>
      <c r="T333" s="84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157</v>
      </c>
      <c r="AU333" s="16" t="s">
        <v>81</v>
      </c>
    </row>
    <row r="334" s="1" customFormat="1">
      <c r="A334" s="37"/>
      <c r="B334" s="38"/>
      <c r="C334" s="39"/>
      <c r="D334" s="229" t="s">
        <v>159</v>
      </c>
      <c r="E334" s="39"/>
      <c r="F334" s="230" t="s">
        <v>465</v>
      </c>
      <c r="G334" s="39"/>
      <c r="H334" s="39"/>
      <c r="I334" s="226"/>
      <c r="J334" s="39"/>
      <c r="K334" s="39"/>
      <c r="L334" s="43"/>
      <c r="M334" s="227"/>
      <c r="N334" s="228"/>
      <c r="O334" s="83"/>
      <c r="P334" s="83"/>
      <c r="Q334" s="83"/>
      <c r="R334" s="83"/>
      <c r="S334" s="83"/>
      <c r="T334" s="84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159</v>
      </c>
      <c r="AU334" s="16" t="s">
        <v>81</v>
      </c>
    </row>
    <row r="335" s="12" customFormat="1">
      <c r="A335" s="12"/>
      <c r="B335" s="231"/>
      <c r="C335" s="232"/>
      <c r="D335" s="224" t="s">
        <v>161</v>
      </c>
      <c r="E335" s="232"/>
      <c r="F335" s="234" t="s">
        <v>744</v>
      </c>
      <c r="G335" s="232"/>
      <c r="H335" s="235">
        <v>47.299999999999997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T335" s="241" t="s">
        <v>161</v>
      </c>
      <c r="AU335" s="241" t="s">
        <v>81</v>
      </c>
      <c r="AV335" s="12" t="s">
        <v>81</v>
      </c>
      <c r="AW335" s="12" t="s">
        <v>4</v>
      </c>
      <c r="AX335" s="12" t="s">
        <v>77</v>
      </c>
      <c r="AY335" s="241" t="s">
        <v>148</v>
      </c>
    </row>
    <row r="336" s="1" customFormat="1" ht="16.5" customHeight="1">
      <c r="A336" s="37"/>
      <c r="B336" s="38"/>
      <c r="C336" s="211" t="s">
        <v>745</v>
      </c>
      <c r="D336" s="211" t="s">
        <v>151</v>
      </c>
      <c r="E336" s="212" t="s">
        <v>746</v>
      </c>
      <c r="F336" s="213" t="s">
        <v>747</v>
      </c>
      <c r="G336" s="214" t="s">
        <v>716</v>
      </c>
      <c r="H336" s="215">
        <v>20</v>
      </c>
      <c r="I336" s="216">
        <v>118</v>
      </c>
      <c r="J336" s="217">
        <f>ROUND(I336*H336,2)</f>
        <v>2360</v>
      </c>
      <c r="K336" s="213" t="s">
        <v>155</v>
      </c>
      <c r="L336" s="43"/>
      <c r="M336" s="218" t="s">
        <v>19</v>
      </c>
      <c r="N336" s="219" t="s">
        <v>45</v>
      </c>
      <c r="O336" s="83"/>
      <c r="P336" s="220">
        <f>O336*H336</f>
        <v>0</v>
      </c>
      <c r="Q336" s="220">
        <v>0.00050000000000000001</v>
      </c>
      <c r="R336" s="220">
        <f>Q336*H336</f>
        <v>0.01</v>
      </c>
      <c r="S336" s="220">
        <v>0</v>
      </c>
      <c r="T336" s="22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22" t="s">
        <v>235</v>
      </c>
      <c r="AT336" s="222" t="s">
        <v>151</v>
      </c>
      <c r="AU336" s="222" t="s">
        <v>81</v>
      </c>
      <c r="AY336" s="16" t="s">
        <v>148</v>
      </c>
      <c r="BE336" s="223">
        <f>IF(N336="základní",J336,0)</f>
        <v>0</v>
      </c>
      <c r="BF336" s="223">
        <f>IF(N336="snížená",J336,0)</f>
        <v>2360</v>
      </c>
      <c r="BG336" s="223">
        <f>IF(N336="zákl. přenesená",J336,0)</f>
        <v>0</v>
      </c>
      <c r="BH336" s="223">
        <f>IF(N336="sníž. přenesená",J336,0)</f>
        <v>0</v>
      </c>
      <c r="BI336" s="223">
        <f>IF(N336="nulová",J336,0)</f>
        <v>0</v>
      </c>
      <c r="BJ336" s="16" t="s">
        <v>81</v>
      </c>
      <c r="BK336" s="223">
        <f>ROUND(I336*H336,2)</f>
        <v>2360</v>
      </c>
      <c r="BL336" s="16" t="s">
        <v>235</v>
      </c>
      <c r="BM336" s="222" t="s">
        <v>748</v>
      </c>
    </row>
    <row r="337" s="1" customFormat="1">
      <c r="A337" s="37"/>
      <c r="B337" s="38"/>
      <c r="C337" s="39"/>
      <c r="D337" s="224" t="s">
        <v>157</v>
      </c>
      <c r="E337" s="39"/>
      <c r="F337" s="225" t="s">
        <v>749</v>
      </c>
      <c r="G337" s="39"/>
      <c r="H337" s="39"/>
      <c r="I337" s="226"/>
      <c r="J337" s="39"/>
      <c r="K337" s="39"/>
      <c r="L337" s="43"/>
      <c r="M337" s="227"/>
      <c r="N337" s="228"/>
      <c r="O337" s="83"/>
      <c r="P337" s="83"/>
      <c r="Q337" s="83"/>
      <c r="R337" s="83"/>
      <c r="S337" s="83"/>
      <c r="T337" s="84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157</v>
      </c>
      <c r="AU337" s="16" t="s">
        <v>81</v>
      </c>
    </row>
    <row r="338" s="1" customFormat="1">
      <c r="A338" s="37"/>
      <c r="B338" s="38"/>
      <c r="C338" s="39"/>
      <c r="D338" s="229" t="s">
        <v>159</v>
      </c>
      <c r="E338" s="39"/>
      <c r="F338" s="230" t="s">
        <v>750</v>
      </c>
      <c r="G338" s="39"/>
      <c r="H338" s="39"/>
      <c r="I338" s="226"/>
      <c r="J338" s="39"/>
      <c r="K338" s="39"/>
      <c r="L338" s="43"/>
      <c r="M338" s="227"/>
      <c r="N338" s="228"/>
      <c r="O338" s="83"/>
      <c r="P338" s="83"/>
      <c r="Q338" s="83"/>
      <c r="R338" s="83"/>
      <c r="S338" s="83"/>
      <c r="T338" s="84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159</v>
      </c>
      <c r="AU338" s="16" t="s">
        <v>81</v>
      </c>
    </row>
    <row r="339" s="1" customFormat="1" ht="16.5" customHeight="1">
      <c r="A339" s="37"/>
      <c r="B339" s="38"/>
      <c r="C339" s="211" t="s">
        <v>751</v>
      </c>
      <c r="D339" s="211" t="s">
        <v>151</v>
      </c>
      <c r="E339" s="212" t="s">
        <v>468</v>
      </c>
      <c r="F339" s="213" t="s">
        <v>469</v>
      </c>
      <c r="G339" s="214" t="s">
        <v>231</v>
      </c>
      <c r="H339" s="215">
        <v>0.90354000000000001</v>
      </c>
      <c r="I339" s="216">
        <v>613.60000000000002</v>
      </c>
      <c r="J339" s="217">
        <f>ROUND(I339*H339,2)</f>
        <v>554.40999999999997</v>
      </c>
      <c r="K339" s="213" t="s">
        <v>155</v>
      </c>
      <c r="L339" s="43"/>
      <c r="M339" s="218" t="s">
        <v>19</v>
      </c>
      <c r="N339" s="219" t="s">
        <v>45</v>
      </c>
      <c r="O339" s="83"/>
      <c r="P339" s="220">
        <f>O339*H339</f>
        <v>0</v>
      </c>
      <c r="Q339" s="220">
        <v>0</v>
      </c>
      <c r="R339" s="220">
        <f>Q339*H339</f>
        <v>0</v>
      </c>
      <c r="S339" s="220">
        <v>0</v>
      </c>
      <c r="T339" s="221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22" t="s">
        <v>235</v>
      </c>
      <c r="AT339" s="222" t="s">
        <v>151</v>
      </c>
      <c r="AU339" s="222" t="s">
        <v>81</v>
      </c>
      <c r="AY339" s="16" t="s">
        <v>148</v>
      </c>
      <c r="BE339" s="223">
        <f>IF(N339="základní",J339,0)</f>
        <v>0</v>
      </c>
      <c r="BF339" s="223">
        <f>IF(N339="snížená",J339,0)</f>
        <v>554.40999999999997</v>
      </c>
      <c r="BG339" s="223">
        <f>IF(N339="zákl. přenesená",J339,0)</f>
        <v>0</v>
      </c>
      <c r="BH339" s="223">
        <f>IF(N339="sníž. přenesená",J339,0)</f>
        <v>0</v>
      </c>
      <c r="BI339" s="223">
        <f>IF(N339="nulová",J339,0)</f>
        <v>0</v>
      </c>
      <c r="BJ339" s="16" t="s">
        <v>81</v>
      </c>
      <c r="BK339" s="223">
        <f>ROUND(I339*H339,2)</f>
        <v>554.40999999999997</v>
      </c>
      <c r="BL339" s="16" t="s">
        <v>235</v>
      </c>
      <c r="BM339" s="222" t="s">
        <v>752</v>
      </c>
    </row>
    <row r="340" s="1" customFormat="1">
      <c r="A340" s="37"/>
      <c r="B340" s="38"/>
      <c r="C340" s="39"/>
      <c r="D340" s="224" t="s">
        <v>157</v>
      </c>
      <c r="E340" s="39"/>
      <c r="F340" s="225" t="s">
        <v>471</v>
      </c>
      <c r="G340" s="39"/>
      <c r="H340" s="39"/>
      <c r="I340" s="226"/>
      <c r="J340" s="39"/>
      <c r="K340" s="39"/>
      <c r="L340" s="43"/>
      <c r="M340" s="227"/>
      <c r="N340" s="228"/>
      <c r="O340" s="83"/>
      <c r="P340" s="83"/>
      <c r="Q340" s="83"/>
      <c r="R340" s="83"/>
      <c r="S340" s="83"/>
      <c r="T340" s="84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157</v>
      </c>
      <c r="AU340" s="16" t="s">
        <v>81</v>
      </c>
    </row>
    <row r="341" s="1" customFormat="1">
      <c r="A341" s="37"/>
      <c r="B341" s="38"/>
      <c r="C341" s="39"/>
      <c r="D341" s="229" t="s">
        <v>159</v>
      </c>
      <c r="E341" s="39"/>
      <c r="F341" s="230" t="s">
        <v>472</v>
      </c>
      <c r="G341" s="39"/>
      <c r="H341" s="39"/>
      <c r="I341" s="226"/>
      <c r="J341" s="39"/>
      <c r="K341" s="39"/>
      <c r="L341" s="43"/>
      <c r="M341" s="227"/>
      <c r="N341" s="228"/>
      <c r="O341" s="83"/>
      <c r="P341" s="83"/>
      <c r="Q341" s="83"/>
      <c r="R341" s="83"/>
      <c r="S341" s="83"/>
      <c r="T341" s="84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159</v>
      </c>
      <c r="AU341" s="16" t="s">
        <v>81</v>
      </c>
    </row>
    <row r="342" s="1" customFormat="1" ht="16.5" customHeight="1">
      <c r="A342" s="37"/>
      <c r="B342" s="38"/>
      <c r="C342" s="211" t="s">
        <v>753</v>
      </c>
      <c r="D342" s="211" t="s">
        <v>151</v>
      </c>
      <c r="E342" s="212" t="s">
        <v>474</v>
      </c>
      <c r="F342" s="213" t="s">
        <v>475</v>
      </c>
      <c r="G342" s="214" t="s">
        <v>231</v>
      </c>
      <c r="H342" s="215">
        <v>0.90354000000000001</v>
      </c>
      <c r="I342" s="216">
        <v>490.88</v>
      </c>
      <c r="J342" s="217">
        <f>ROUND(I342*H342,2)</f>
        <v>443.52999999999997</v>
      </c>
      <c r="K342" s="213" t="s">
        <v>155</v>
      </c>
      <c r="L342" s="43"/>
      <c r="M342" s="218" t="s">
        <v>19</v>
      </c>
      <c r="N342" s="219" t="s">
        <v>45</v>
      </c>
      <c r="O342" s="83"/>
      <c r="P342" s="220">
        <f>O342*H342</f>
        <v>0</v>
      </c>
      <c r="Q342" s="220">
        <v>0</v>
      </c>
      <c r="R342" s="220">
        <f>Q342*H342</f>
        <v>0</v>
      </c>
      <c r="S342" s="220">
        <v>0</v>
      </c>
      <c r="T342" s="221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2" t="s">
        <v>235</v>
      </c>
      <c r="AT342" s="222" t="s">
        <v>151</v>
      </c>
      <c r="AU342" s="222" t="s">
        <v>81</v>
      </c>
      <c r="AY342" s="16" t="s">
        <v>148</v>
      </c>
      <c r="BE342" s="223">
        <f>IF(N342="základní",J342,0)</f>
        <v>0</v>
      </c>
      <c r="BF342" s="223">
        <f>IF(N342="snížená",J342,0)</f>
        <v>443.52999999999997</v>
      </c>
      <c r="BG342" s="223">
        <f>IF(N342="zákl. přenesená",J342,0)</f>
        <v>0</v>
      </c>
      <c r="BH342" s="223">
        <f>IF(N342="sníž. přenesená",J342,0)</f>
        <v>0</v>
      </c>
      <c r="BI342" s="223">
        <f>IF(N342="nulová",J342,0)</f>
        <v>0</v>
      </c>
      <c r="BJ342" s="16" t="s">
        <v>81</v>
      </c>
      <c r="BK342" s="223">
        <f>ROUND(I342*H342,2)</f>
        <v>443.52999999999997</v>
      </c>
      <c r="BL342" s="16" t="s">
        <v>235</v>
      </c>
      <c r="BM342" s="222" t="s">
        <v>754</v>
      </c>
    </row>
    <row r="343" s="1" customFormat="1">
      <c r="A343" s="37"/>
      <c r="B343" s="38"/>
      <c r="C343" s="39"/>
      <c r="D343" s="224" t="s">
        <v>157</v>
      </c>
      <c r="E343" s="39"/>
      <c r="F343" s="225" t="s">
        <v>477</v>
      </c>
      <c r="G343" s="39"/>
      <c r="H343" s="39"/>
      <c r="I343" s="226"/>
      <c r="J343" s="39"/>
      <c r="K343" s="39"/>
      <c r="L343" s="43"/>
      <c r="M343" s="227"/>
      <c r="N343" s="228"/>
      <c r="O343" s="83"/>
      <c r="P343" s="83"/>
      <c r="Q343" s="83"/>
      <c r="R343" s="83"/>
      <c r="S343" s="83"/>
      <c r="T343" s="84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157</v>
      </c>
      <c r="AU343" s="16" t="s">
        <v>81</v>
      </c>
    </row>
    <row r="344" s="1" customFormat="1">
      <c r="A344" s="37"/>
      <c r="B344" s="38"/>
      <c r="C344" s="39"/>
      <c r="D344" s="229" t="s">
        <v>159</v>
      </c>
      <c r="E344" s="39"/>
      <c r="F344" s="230" t="s">
        <v>478</v>
      </c>
      <c r="G344" s="39"/>
      <c r="H344" s="39"/>
      <c r="I344" s="226"/>
      <c r="J344" s="39"/>
      <c r="K344" s="39"/>
      <c r="L344" s="43"/>
      <c r="M344" s="227"/>
      <c r="N344" s="228"/>
      <c r="O344" s="83"/>
      <c r="P344" s="83"/>
      <c r="Q344" s="83"/>
      <c r="R344" s="83"/>
      <c r="S344" s="83"/>
      <c r="T344" s="84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159</v>
      </c>
      <c r="AU344" s="16" t="s">
        <v>81</v>
      </c>
    </row>
    <row r="345" s="11" customFormat="1" ht="22.8" customHeight="1">
      <c r="A345" s="11"/>
      <c r="B345" s="195"/>
      <c r="C345" s="196"/>
      <c r="D345" s="197" t="s">
        <v>72</v>
      </c>
      <c r="E345" s="209" t="s">
        <v>479</v>
      </c>
      <c r="F345" s="209" t="s">
        <v>480</v>
      </c>
      <c r="G345" s="196"/>
      <c r="H345" s="196"/>
      <c r="I345" s="199"/>
      <c r="J345" s="210">
        <f>BK345</f>
        <v>34220</v>
      </c>
      <c r="K345" s="196"/>
      <c r="L345" s="201"/>
      <c r="M345" s="202"/>
      <c r="N345" s="203"/>
      <c r="O345" s="203"/>
      <c r="P345" s="204">
        <f>SUM(P346:P349)</f>
        <v>0</v>
      </c>
      <c r="Q345" s="203"/>
      <c r="R345" s="204">
        <f>SUM(R346:R349)</f>
        <v>0.0097999999999999997</v>
      </c>
      <c r="S345" s="203"/>
      <c r="T345" s="205">
        <f>SUM(T346:T349)</f>
        <v>0</v>
      </c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R345" s="206" t="s">
        <v>81</v>
      </c>
      <c r="AT345" s="207" t="s">
        <v>72</v>
      </c>
      <c r="AU345" s="207" t="s">
        <v>77</v>
      </c>
      <c r="AY345" s="206" t="s">
        <v>148</v>
      </c>
      <c r="BK345" s="208">
        <f>SUM(BK346:BK349)</f>
        <v>34220</v>
      </c>
    </row>
    <row r="346" s="1" customFormat="1" ht="16.5" customHeight="1">
      <c r="A346" s="37"/>
      <c r="B346" s="38"/>
      <c r="C346" s="211" t="s">
        <v>755</v>
      </c>
      <c r="D346" s="211" t="s">
        <v>151</v>
      </c>
      <c r="E346" s="212" t="s">
        <v>482</v>
      </c>
      <c r="F346" s="213" t="s">
        <v>483</v>
      </c>
      <c r="G346" s="214" t="s">
        <v>484</v>
      </c>
      <c r="H346" s="215">
        <v>40</v>
      </c>
      <c r="I346" s="216">
        <v>413</v>
      </c>
      <c r="J346" s="217">
        <f>ROUND(I346*H346,2)</f>
        <v>16520</v>
      </c>
      <c r="K346" s="213" t="s">
        <v>19</v>
      </c>
      <c r="L346" s="43"/>
      <c r="M346" s="218" t="s">
        <v>19</v>
      </c>
      <c r="N346" s="219" t="s">
        <v>45</v>
      </c>
      <c r="O346" s="83"/>
      <c r="P346" s="220">
        <f>O346*H346</f>
        <v>0</v>
      </c>
      <c r="Q346" s="220">
        <v>0.00013999999999999999</v>
      </c>
      <c r="R346" s="220">
        <f>Q346*H346</f>
        <v>0.0055999999999999991</v>
      </c>
      <c r="S346" s="220">
        <v>0</v>
      </c>
      <c r="T346" s="22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2" t="s">
        <v>235</v>
      </c>
      <c r="AT346" s="222" t="s">
        <v>151</v>
      </c>
      <c r="AU346" s="222" t="s">
        <v>81</v>
      </c>
      <c r="AY346" s="16" t="s">
        <v>148</v>
      </c>
      <c r="BE346" s="223">
        <f>IF(N346="základní",J346,0)</f>
        <v>0</v>
      </c>
      <c r="BF346" s="223">
        <f>IF(N346="snížená",J346,0)</f>
        <v>16520</v>
      </c>
      <c r="BG346" s="223">
        <f>IF(N346="zákl. přenesená",J346,0)</f>
        <v>0</v>
      </c>
      <c r="BH346" s="223">
        <f>IF(N346="sníž. přenesená",J346,0)</f>
        <v>0</v>
      </c>
      <c r="BI346" s="223">
        <f>IF(N346="nulová",J346,0)</f>
        <v>0</v>
      </c>
      <c r="BJ346" s="16" t="s">
        <v>81</v>
      </c>
      <c r="BK346" s="223">
        <f>ROUND(I346*H346,2)</f>
        <v>16520</v>
      </c>
      <c r="BL346" s="16" t="s">
        <v>235</v>
      </c>
      <c r="BM346" s="222" t="s">
        <v>756</v>
      </c>
    </row>
    <row r="347" s="1" customFormat="1">
      <c r="A347" s="37"/>
      <c r="B347" s="38"/>
      <c r="C347" s="39"/>
      <c r="D347" s="224" t="s">
        <v>157</v>
      </c>
      <c r="E347" s="39"/>
      <c r="F347" s="225" t="s">
        <v>486</v>
      </c>
      <c r="G347" s="39"/>
      <c r="H347" s="39"/>
      <c r="I347" s="226"/>
      <c r="J347" s="39"/>
      <c r="K347" s="39"/>
      <c r="L347" s="43"/>
      <c r="M347" s="227"/>
      <c r="N347" s="228"/>
      <c r="O347" s="83"/>
      <c r="P347" s="83"/>
      <c r="Q347" s="83"/>
      <c r="R347" s="83"/>
      <c r="S347" s="83"/>
      <c r="T347" s="84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157</v>
      </c>
      <c r="AU347" s="16" t="s">
        <v>81</v>
      </c>
    </row>
    <row r="348" s="1" customFormat="1" ht="16.5" customHeight="1">
      <c r="A348" s="37"/>
      <c r="B348" s="38"/>
      <c r="C348" s="211" t="s">
        <v>757</v>
      </c>
      <c r="D348" s="211" t="s">
        <v>151</v>
      </c>
      <c r="E348" s="212" t="s">
        <v>488</v>
      </c>
      <c r="F348" s="213" t="s">
        <v>489</v>
      </c>
      <c r="G348" s="214" t="s">
        <v>484</v>
      </c>
      <c r="H348" s="215">
        <v>30</v>
      </c>
      <c r="I348" s="216">
        <v>590</v>
      </c>
      <c r="J348" s="217">
        <f>ROUND(I348*H348,2)</f>
        <v>17700</v>
      </c>
      <c r="K348" s="213" t="s">
        <v>19</v>
      </c>
      <c r="L348" s="43"/>
      <c r="M348" s="218" t="s">
        <v>19</v>
      </c>
      <c r="N348" s="219" t="s">
        <v>45</v>
      </c>
      <c r="O348" s="83"/>
      <c r="P348" s="220">
        <f>O348*H348</f>
        <v>0</v>
      </c>
      <c r="Q348" s="220">
        <v>0.00013999999999999999</v>
      </c>
      <c r="R348" s="220">
        <f>Q348*H348</f>
        <v>0.0041999999999999997</v>
      </c>
      <c r="S348" s="220">
        <v>0</v>
      </c>
      <c r="T348" s="221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2" t="s">
        <v>235</v>
      </c>
      <c r="AT348" s="222" t="s">
        <v>151</v>
      </c>
      <c r="AU348" s="222" t="s">
        <v>81</v>
      </c>
      <c r="AY348" s="16" t="s">
        <v>148</v>
      </c>
      <c r="BE348" s="223">
        <f>IF(N348="základní",J348,0)</f>
        <v>0</v>
      </c>
      <c r="BF348" s="223">
        <f>IF(N348="snížená",J348,0)</f>
        <v>17700</v>
      </c>
      <c r="BG348" s="223">
        <f>IF(N348="zákl. přenesená",J348,0)</f>
        <v>0</v>
      </c>
      <c r="BH348" s="223">
        <f>IF(N348="sníž. přenesená",J348,0)</f>
        <v>0</v>
      </c>
      <c r="BI348" s="223">
        <f>IF(N348="nulová",J348,0)</f>
        <v>0</v>
      </c>
      <c r="BJ348" s="16" t="s">
        <v>81</v>
      </c>
      <c r="BK348" s="223">
        <f>ROUND(I348*H348,2)</f>
        <v>17700</v>
      </c>
      <c r="BL348" s="16" t="s">
        <v>235</v>
      </c>
      <c r="BM348" s="222" t="s">
        <v>758</v>
      </c>
    </row>
    <row r="349" s="1" customFormat="1">
      <c r="A349" s="37"/>
      <c r="B349" s="38"/>
      <c r="C349" s="39"/>
      <c r="D349" s="224" t="s">
        <v>157</v>
      </c>
      <c r="E349" s="39"/>
      <c r="F349" s="225" t="s">
        <v>486</v>
      </c>
      <c r="G349" s="39"/>
      <c r="H349" s="39"/>
      <c r="I349" s="226"/>
      <c r="J349" s="39"/>
      <c r="K349" s="39"/>
      <c r="L349" s="43"/>
      <c r="M349" s="227"/>
      <c r="N349" s="228"/>
      <c r="O349" s="83"/>
      <c r="P349" s="83"/>
      <c r="Q349" s="83"/>
      <c r="R349" s="83"/>
      <c r="S349" s="83"/>
      <c r="T349" s="84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157</v>
      </c>
      <c r="AU349" s="16" t="s">
        <v>81</v>
      </c>
    </row>
    <row r="350" s="11" customFormat="1" ht="22.8" customHeight="1">
      <c r="A350" s="11"/>
      <c r="B350" s="195"/>
      <c r="C350" s="196"/>
      <c r="D350" s="197" t="s">
        <v>72</v>
      </c>
      <c r="E350" s="209" t="s">
        <v>491</v>
      </c>
      <c r="F350" s="209" t="s">
        <v>492</v>
      </c>
      <c r="G350" s="196"/>
      <c r="H350" s="196"/>
      <c r="I350" s="199"/>
      <c r="J350" s="210">
        <f>BK350</f>
        <v>202492.62999999998</v>
      </c>
      <c r="K350" s="196"/>
      <c r="L350" s="201"/>
      <c r="M350" s="202"/>
      <c r="N350" s="203"/>
      <c r="O350" s="203"/>
      <c r="P350" s="204">
        <f>SUM(P351:P379)</f>
        <v>0</v>
      </c>
      <c r="Q350" s="203"/>
      <c r="R350" s="204">
        <f>SUM(R351:R379)</f>
        <v>1.8227888000000001</v>
      </c>
      <c r="S350" s="203"/>
      <c r="T350" s="205">
        <f>SUM(T351:T379)</f>
        <v>0.049561560000000004</v>
      </c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R350" s="206" t="s">
        <v>81</v>
      </c>
      <c r="AT350" s="207" t="s">
        <v>72</v>
      </c>
      <c r="AU350" s="207" t="s">
        <v>77</v>
      </c>
      <c r="AY350" s="206" t="s">
        <v>148</v>
      </c>
      <c r="BK350" s="208">
        <f>SUM(BK351:BK379)</f>
        <v>202492.62999999998</v>
      </c>
    </row>
    <row r="351" s="1" customFormat="1" ht="16.5" customHeight="1">
      <c r="A351" s="37"/>
      <c r="B351" s="38"/>
      <c r="C351" s="211" t="s">
        <v>759</v>
      </c>
      <c r="D351" s="211" t="s">
        <v>151</v>
      </c>
      <c r="E351" s="212" t="s">
        <v>494</v>
      </c>
      <c r="F351" s="213" t="s">
        <v>495</v>
      </c>
      <c r="G351" s="214" t="s">
        <v>154</v>
      </c>
      <c r="H351" s="215">
        <v>159.87600000000001</v>
      </c>
      <c r="I351" s="216">
        <v>23.600000000000001</v>
      </c>
      <c r="J351" s="217">
        <f>ROUND(I351*H351,2)</f>
        <v>3773.0700000000002</v>
      </c>
      <c r="K351" s="213" t="s">
        <v>155</v>
      </c>
      <c r="L351" s="43"/>
      <c r="M351" s="218" t="s">
        <v>19</v>
      </c>
      <c r="N351" s="219" t="s">
        <v>45</v>
      </c>
      <c r="O351" s="83"/>
      <c r="P351" s="220">
        <f>O351*H351</f>
        <v>0</v>
      </c>
      <c r="Q351" s="220">
        <v>0.001</v>
      </c>
      <c r="R351" s="220">
        <f>Q351*H351</f>
        <v>0.15987600000000002</v>
      </c>
      <c r="S351" s="220">
        <v>0.00031</v>
      </c>
      <c r="T351" s="221">
        <f>S351*H351</f>
        <v>0.049561560000000004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2" t="s">
        <v>235</v>
      </c>
      <c r="AT351" s="222" t="s">
        <v>151</v>
      </c>
      <c r="AU351" s="222" t="s">
        <v>81</v>
      </c>
      <c r="AY351" s="16" t="s">
        <v>148</v>
      </c>
      <c r="BE351" s="223">
        <f>IF(N351="základní",J351,0)</f>
        <v>0</v>
      </c>
      <c r="BF351" s="223">
        <f>IF(N351="snížená",J351,0)</f>
        <v>3773.0700000000002</v>
      </c>
      <c r="BG351" s="223">
        <f>IF(N351="zákl. přenesená",J351,0)</f>
        <v>0</v>
      </c>
      <c r="BH351" s="223">
        <f>IF(N351="sníž. přenesená",J351,0)</f>
        <v>0</v>
      </c>
      <c r="BI351" s="223">
        <f>IF(N351="nulová",J351,0)</f>
        <v>0</v>
      </c>
      <c r="BJ351" s="16" t="s">
        <v>81</v>
      </c>
      <c r="BK351" s="223">
        <f>ROUND(I351*H351,2)</f>
        <v>3773.0700000000002</v>
      </c>
      <c r="BL351" s="16" t="s">
        <v>235</v>
      </c>
      <c r="BM351" s="222" t="s">
        <v>760</v>
      </c>
    </row>
    <row r="352" s="1" customFormat="1">
      <c r="A352" s="37"/>
      <c r="B352" s="38"/>
      <c r="C352" s="39"/>
      <c r="D352" s="224" t="s">
        <v>157</v>
      </c>
      <c r="E352" s="39"/>
      <c r="F352" s="225" t="s">
        <v>497</v>
      </c>
      <c r="G352" s="39"/>
      <c r="H352" s="39"/>
      <c r="I352" s="226"/>
      <c r="J352" s="39"/>
      <c r="K352" s="39"/>
      <c r="L352" s="43"/>
      <c r="M352" s="227"/>
      <c r="N352" s="228"/>
      <c r="O352" s="83"/>
      <c r="P352" s="83"/>
      <c r="Q352" s="83"/>
      <c r="R352" s="83"/>
      <c r="S352" s="83"/>
      <c r="T352" s="84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157</v>
      </c>
      <c r="AU352" s="16" t="s">
        <v>81</v>
      </c>
    </row>
    <row r="353" s="1" customFormat="1">
      <c r="A353" s="37"/>
      <c r="B353" s="38"/>
      <c r="C353" s="39"/>
      <c r="D353" s="229" t="s">
        <v>159</v>
      </c>
      <c r="E353" s="39"/>
      <c r="F353" s="230" t="s">
        <v>498</v>
      </c>
      <c r="G353" s="39"/>
      <c r="H353" s="39"/>
      <c r="I353" s="226"/>
      <c r="J353" s="39"/>
      <c r="K353" s="39"/>
      <c r="L353" s="43"/>
      <c r="M353" s="227"/>
      <c r="N353" s="228"/>
      <c r="O353" s="83"/>
      <c r="P353" s="83"/>
      <c r="Q353" s="83"/>
      <c r="R353" s="83"/>
      <c r="S353" s="83"/>
      <c r="T353" s="84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159</v>
      </c>
      <c r="AU353" s="16" t="s">
        <v>81</v>
      </c>
    </row>
    <row r="354" s="12" customFormat="1">
      <c r="A354" s="12"/>
      <c r="B354" s="231"/>
      <c r="C354" s="232"/>
      <c r="D354" s="224" t="s">
        <v>161</v>
      </c>
      <c r="E354" s="233" t="s">
        <v>19</v>
      </c>
      <c r="F354" s="234" t="s">
        <v>499</v>
      </c>
      <c r="G354" s="232"/>
      <c r="H354" s="235">
        <v>159.87600000000001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T354" s="241" t="s">
        <v>161</v>
      </c>
      <c r="AU354" s="241" t="s">
        <v>81</v>
      </c>
      <c r="AV354" s="12" t="s">
        <v>81</v>
      </c>
      <c r="AW354" s="12" t="s">
        <v>35</v>
      </c>
      <c r="AX354" s="12" t="s">
        <v>77</v>
      </c>
      <c r="AY354" s="241" t="s">
        <v>148</v>
      </c>
    </row>
    <row r="355" s="1" customFormat="1" ht="21.75" customHeight="1">
      <c r="A355" s="37"/>
      <c r="B355" s="38"/>
      <c r="C355" s="211" t="s">
        <v>761</v>
      </c>
      <c r="D355" s="211" t="s">
        <v>151</v>
      </c>
      <c r="E355" s="212" t="s">
        <v>501</v>
      </c>
      <c r="F355" s="213" t="s">
        <v>502</v>
      </c>
      <c r="G355" s="214" t="s">
        <v>183</v>
      </c>
      <c r="H355" s="215">
        <v>2</v>
      </c>
      <c r="I355" s="216">
        <v>29.5</v>
      </c>
      <c r="J355" s="217">
        <f>ROUND(I355*H355,2)</f>
        <v>59</v>
      </c>
      <c r="K355" s="213" t="s">
        <v>155</v>
      </c>
      <c r="L355" s="43"/>
      <c r="M355" s="218" t="s">
        <v>19</v>
      </c>
      <c r="N355" s="219" t="s">
        <v>45</v>
      </c>
      <c r="O355" s="83"/>
      <c r="P355" s="220">
        <f>O355*H355</f>
        <v>0</v>
      </c>
      <c r="Q355" s="220">
        <v>0.00048000000000000001</v>
      </c>
      <c r="R355" s="220">
        <f>Q355*H355</f>
        <v>0.00096000000000000002</v>
      </c>
      <c r="S355" s="220">
        <v>0</v>
      </c>
      <c r="T355" s="221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22" t="s">
        <v>235</v>
      </c>
      <c r="AT355" s="222" t="s">
        <v>151</v>
      </c>
      <c r="AU355" s="222" t="s">
        <v>81</v>
      </c>
      <c r="AY355" s="16" t="s">
        <v>148</v>
      </c>
      <c r="BE355" s="223">
        <f>IF(N355="základní",J355,0)</f>
        <v>0</v>
      </c>
      <c r="BF355" s="223">
        <f>IF(N355="snížená",J355,0)</f>
        <v>59</v>
      </c>
      <c r="BG355" s="223">
        <f>IF(N355="zákl. přenesená",J355,0)</f>
        <v>0</v>
      </c>
      <c r="BH355" s="223">
        <f>IF(N355="sníž. přenesená",J355,0)</f>
        <v>0</v>
      </c>
      <c r="BI355" s="223">
        <f>IF(N355="nulová",J355,0)</f>
        <v>0</v>
      </c>
      <c r="BJ355" s="16" t="s">
        <v>81</v>
      </c>
      <c r="BK355" s="223">
        <f>ROUND(I355*H355,2)</f>
        <v>59</v>
      </c>
      <c r="BL355" s="16" t="s">
        <v>235</v>
      </c>
      <c r="BM355" s="222" t="s">
        <v>762</v>
      </c>
    </row>
    <row r="356" s="1" customFormat="1">
      <c r="A356" s="37"/>
      <c r="B356" s="38"/>
      <c r="C356" s="39"/>
      <c r="D356" s="224" t="s">
        <v>157</v>
      </c>
      <c r="E356" s="39"/>
      <c r="F356" s="225" t="s">
        <v>504</v>
      </c>
      <c r="G356" s="39"/>
      <c r="H356" s="39"/>
      <c r="I356" s="226"/>
      <c r="J356" s="39"/>
      <c r="K356" s="39"/>
      <c r="L356" s="43"/>
      <c r="M356" s="227"/>
      <c r="N356" s="228"/>
      <c r="O356" s="83"/>
      <c r="P356" s="83"/>
      <c r="Q356" s="83"/>
      <c r="R356" s="83"/>
      <c r="S356" s="83"/>
      <c r="T356" s="84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157</v>
      </c>
      <c r="AU356" s="16" t="s">
        <v>81</v>
      </c>
    </row>
    <row r="357" s="1" customFormat="1">
      <c r="A357" s="37"/>
      <c r="B357" s="38"/>
      <c r="C357" s="39"/>
      <c r="D357" s="229" t="s">
        <v>159</v>
      </c>
      <c r="E357" s="39"/>
      <c r="F357" s="230" t="s">
        <v>505</v>
      </c>
      <c r="G357" s="39"/>
      <c r="H357" s="39"/>
      <c r="I357" s="226"/>
      <c r="J357" s="39"/>
      <c r="K357" s="39"/>
      <c r="L357" s="43"/>
      <c r="M357" s="227"/>
      <c r="N357" s="228"/>
      <c r="O357" s="83"/>
      <c r="P357" s="83"/>
      <c r="Q357" s="83"/>
      <c r="R357" s="83"/>
      <c r="S357" s="83"/>
      <c r="T357" s="84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159</v>
      </c>
      <c r="AU357" s="16" t="s">
        <v>81</v>
      </c>
    </row>
    <row r="358" s="1" customFormat="1" ht="21.75" customHeight="1">
      <c r="A358" s="37"/>
      <c r="B358" s="38"/>
      <c r="C358" s="211" t="s">
        <v>763</v>
      </c>
      <c r="D358" s="211" t="s">
        <v>151</v>
      </c>
      <c r="E358" s="212" t="s">
        <v>507</v>
      </c>
      <c r="F358" s="213" t="s">
        <v>508</v>
      </c>
      <c r="G358" s="214" t="s">
        <v>183</v>
      </c>
      <c r="H358" s="215">
        <v>10</v>
      </c>
      <c r="I358" s="216">
        <v>59</v>
      </c>
      <c r="J358" s="217">
        <f>ROUND(I358*H358,2)</f>
        <v>590</v>
      </c>
      <c r="K358" s="213" t="s">
        <v>155</v>
      </c>
      <c r="L358" s="43"/>
      <c r="M358" s="218" t="s">
        <v>19</v>
      </c>
      <c r="N358" s="219" t="s">
        <v>45</v>
      </c>
      <c r="O358" s="83"/>
      <c r="P358" s="220">
        <f>O358*H358</f>
        <v>0</v>
      </c>
      <c r="Q358" s="220">
        <v>0.0023999999999999998</v>
      </c>
      <c r="R358" s="220">
        <f>Q358*H358</f>
        <v>0.023999999999999997</v>
      </c>
      <c r="S358" s="220">
        <v>0</v>
      </c>
      <c r="T358" s="22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2" t="s">
        <v>235</v>
      </c>
      <c r="AT358" s="222" t="s">
        <v>151</v>
      </c>
      <c r="AU358" s="222" t="s">
        <v>81</v>
      </c>
      <c r="AY358" s="16" t="s">
        <v>148</v>
      </c>
      <c r="BE358" s="223">
        <f>IF(N358="základní",J358,0)</f>
        <v>0</v>
      </c>
      <c r="BF358" s="223">
        <f>IF(N358="snížená",J358,0)</f>
        <v>590</v>
      </c>
      <c r="BG358" s="223">
        <f>IF(N358="zákl. přenesená",J358,0)</f>
        <v>0</v>
      </c>
      <c r="BH358" s="223">
        <f>IF(N358="sníž. přenesená",J358,0)</f>
        <v>0</v>
      </c>
      <c r="BI358" s="223">
        <f>IF(N358="nulová",J358,0)</f>
        <v>0</v>
      </c>
      <c r="BJ358" s="16" t="s">
        <v>81</v>
      </c>
      <c r="BK358" s="223">
        <f>ROUND(I358*H358,2)</f>
        <v>590</v>
      </c>
      <c r="BL358" s="16" t="s">
        <v>235</v>
      </c>
      <c r="BM358" s="222" t="s">
        <v>764</v>
      </c>
    </row>
    <row r="359" s="1" customFormat="1">
      <c r="A359" s="37"/>
      <c r="B359" s="38"/>
      <c r="C359" s="39"/>
      <c r="D359" s="224" t="s">
        <v>157</v>
      </c>
      <c r="E359" s="39"/>
      <c r="F359" s="225" t="s">
        <v>510</v>
      </c>
      <c r="G359" s="39"/>
      <c r="H359" s="39"/>
      <c r="I359" s="226"/>
      <c r="J359" s="39"/>
      <c r="K359" s="39"/>
      <c r="L359" s="43"/>
      <c r="M359" s="227"/>
      <c r="N359" s="228"/>
      <c r="O359" s="83"/>
      <c r="P359" s="83"/>
      <c r="Q359" s="83"/>
      <c r="R359" s="83"/>
      <c r="S359" s="83"/>
      <c r="T359" s="84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157</v>
      </c>
      <c r="AU359" s="16" t="s">
        <v>81</v>
      </c>
    </row>
    <row r="360" s="1" customFormat="1">
      <c r="A360" s="37"/>
      <c r="B360" s="38"/>
      <c r="C360" s="39"/>
      <c r="D360" s="229" t="s">
        <v>159</v>
      </c>
      <c r="E360" s="39"/>
      <c r="F360" s="230" t="s">
        <v>511</v>
      </c>
      <c r="G360" s="39"/>
      <c r="H360" s="39"/>
      <c r="I360" s="226"/>
      <c r="J360" s="39"/>
      <c r="K360" s="39"/>
      <c r="L360" s="43"/>
      <c r="M360" s="227"/>
      <c r="N360" s="228"/>
      <c r="O360" s="83"/>
      <c r="P360" s="83"/>
      <c r="Q360" s="83"/>
      <c r="R360" s="83"/>
      <c r="S360" s="83"/>
      <c r="T360" s="84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159</v>
      </c>
      <c r="AU360" s="16" t="s">
        <v>81</v>
      </c>
    </row>
    <row r="361" s="1" customFormat="1" ht="21.75" customHeight="1">
      <c r="A361" s="37"/>
      <c r="B361" s="38"/>
      <c r="C361" s="211" t="s">
        <v>765</v>
      </c>
      <c r="D361" s="211" t="s">
        <v>151</v>
      </c>
      <c r="E361" s="212" t="s">
        <v>513</v>
      </c>
      <c r="F361" s="213" t="s">
        <v>514</v>
      </c>
      <c r="G361" s="214" t="s">
        <v>183</v>
      </c>
      <c r="H361" s="215">
        <v>10</v>
      </c>
      <c r="I361" s="216">
        <v>94.400000000000006</v>
      </c>
      <c r="J361" s="217">
        <f>ROUND(I361*H361,2)</f>
        <v>944</v>
      </c>
      <c r="K361" s="213" t="s">
        <v>155</v>
      </c>
      <c r="L361" s="43"/>
      <c r="M361" s="218" t="s">
        <v>19</v>
      </c>
      <c r="N361" s="219" t="s">
        <v>45</v>
      </c>
      <c r="O361" s="83"/>
      <c r="P361" s="220">
        <f>O361*H361</f>
        <v>0</v>
      </c>
      <c r="Q361" s="220">
        <v>0.0047999999999999996</v>
      </c>
      <c r="R361" s="220">
        <f>Q361*H361</f>
        <v>0.047999999999999994</v>
      </c>
      <c r="S361" s="220">
        <v>0</v>
      </c>
      <c r="T361" s="221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22" t="s">
        <v>235</v>
      </c>
      <c r="AT361" s="222" t="s">
        <v>151</v>
      </c>
      <c r="AU361" s="222" t="s">
        <v>81</v>
      </c>
      <c r="AY361" s="16" t="s">
        <v>148</v>
      </c>
      <c r="BE361" s="223">
        <f>IF(N361="základní",J361,0)</f>
        <v>0</v>
      </c>
      <c r="BF361" s="223">
        <f>IF(N361="snížená",J361,0)</f>
        <v>944</v>
      </c>
      <c r="BG361" s="223">
        <f>IF(N361="zákl. přenesená",J361,0)</f>
        <v>0</v>
      </c>
      <c r="BH361" s="223">
        <f>IF(N361="sníž. přenesená",J361,0)</f>
        <v>0</v>
      </c>
      <c r="BI361" s="223">
        <f>IF(N361="nulová",J361,0)</f>
        <v>0</v>
      </c>
      <c r="BJ361" s="16" t="s">
        <v>81</v>
      </c>
      <c r="BK361" s="223">
        <f>ROUND(I361*H361,2)</f>
        <v>944</v>
      </c>
      <c r="BL361" s="16" t="s">
        <v>235</v>
      </c>
      <c r="BM361" s="222" t="s">
        <v>766</v>
      </c>
    </row>
    <row r="362" s="1" customFormat="1">
      <c r="A362" s="37"/>
      <c r="B362" s="38"/>
      <c r="C362" s="39"/>
      <c r="D362" s="224" t="s">
        <v>157</v>
      </c>
      <c r="E362" s="39"/>
      <c r="F362" s="225" t="s">
        <v>516</v>
      </c>
      <c r="G362" s="39"/>
      <c r="H362" s="39"/>
      <c r="I362" s="226"/>
      <c r="J362" s="39"/>
      <c r="K362" s="39"/>
      <c r="L362" s="43"/>
      <c r="M362" s="227"/>
      <c r="N362" s="228"/>
      <c r="O362" s="83"/>
      <c r="P362" s="83"/>
      <c r="Q362" s="83"/>
      <c r="R362" s="83"/>
      <c r="S362" s="83"/>
      <c r="T362" s="84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157</v>
      </c>
      <c r="AU362" s="16" t="s">
        <v>81</v>
      </c>
    </row>
    <row r="363" s="1" customFormat="1">
      <c r="A363" s="37"/>
      <c r="B363" s="38"/>
      <c r="C363" s="39"/>
      <c r="D363" s="229" t="s">
        <v>159</v>
      </c>
      <c r="E363" s="39"/>
      <c r="F363" s="230" t="s">
        <v>517</v>
      </c>
      <c r="G363" s="39"/>
      <c r="H363" s="39"/>
      <c r="I363" s="226"/>
      <c r="J363" s="39"/>
      <c r="K363" s="39"/>
      <c r="L363" s="43"/>
      <c r="M363" s="227"/>
      <c r="N363" s="228"/>
      <c r="O363" s="83"/>
      <c r="P363" s="83"/>
      <c r="Q363" s="83"/>
      <c r="R363" s="83"/>
      <c r="S363" s="83"/>
      <c r="T363" s="84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159</v>
      </c>
      <c r="AU363" s="16" t="s">
        <v>81</v>
      </c>
    </row>
    <row r="364" s="1" customFormat="1" ht="21.75" customHeight="1">
      <c r="A364" s="37"/>
      <c r="B364" s="38"/>
      <c r="C364" s="211" t="s">
        <v>767</v>
      </c>
      <c r="D364" s="211" t="s">
        <v>151</v>
      </c>
      <c r="E364" s="212" t="s">
        <v>519</v>
      </c>
      <c r="F364" s="213" t="s">
        <v>520</v>
      </c>
      <c r="G364" s="214" t="s">
        <v>154</v>
      </c>
      <c r="H364" s="215">
        <v>3197.52</v>
      </c>
      <c r="I364" s="216">
        <v>11.800000000000001</v>
      </c>
      <c r="J364" s="217">
        <f>ROUND(I364*H364,2)</f>
        <v>37730.739999999998</v>
      </c>
      <c r="K364" s="213" t="s">
        <v>155</v>
      </c>
      <c r="L364" s="43"/>
      <c r="M364" s="218" t="s">
        <v>19</v>
      </c>
      <c r="N364" s="219" t="s">
        <v>45</v>
      </c>
      <c r="O364" s="83"/>
      <c r="P364" s="220">
        <f>O364*H364</f>
        <v>0</v>
      </c>
      <c r="Q364" s="220">
        <v>0.00020000000000000001</v>
      </c>
      <c r="R364" s="220">
        <f>Q364*H364</f>
        <v>0.63950400000000007</v>
      </c>
      <c r="S364" s="220">
        <v>0</v>
      </c>
      <c r="T364" s="221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22" t="s">
        <v>235</v>
      </c>
      <c r="AT364" s="222" t="s">
        <v>151</v>
      </c>
      <c r="AU364" s="222" t="s">
        <v>81</v>
      </c>
      <c r="AY364" s="16" t="s">
        <v>148</v>
      </c>
      <c r="BE364" s="223">
        <f>IF(N364="základní",J364,0)</f>
        <v>0</v>
      </c>
      <c r="BF364" s="223">
        <f>IF(N364="snížená",J364,0)</f>
        <v>37730.739999999998</v>
      </c>
      <c r="BG364" s="223">
        <f>IF(N364="zákl. přenesená",J364,0)</f>
        <v>0</v>
      </c>
      <c r="BH364" s="223">
        <f>IF(N364="sníž. přenesená",J364,0)</f>
        <v>0</v>
      </c>
      <c r="BI364" s="223">
        <f>IF(N364="nulová",J364,0)</f>
        <v>0</v>
      </c>
      <c r="BJ364" s="16" t="s">
        <v>81</v>
      </c>
      <c r="BK364" s="223">
        <f>ROUND(I364*H364,2)</f>
        <v>37730.739999999998</v>
      </c>
      <c r="BL364" s="16" t="s">
        <v>235</v>
      </c>
      <c r="BM364" s="222" t="s">
        <v>768</v>
      </c>
    </row>
    <row r="365" s="1" customFormat="1">
      <c r="A365" s="37"/>
      <c r="B365" s="38"/>
      <c r="C365" s="39"/>
      <c r="D365" s="224" t="s">
        <v>157</v>
      </c>
      <c r="E365" s="39"/>
      <c r="F365" s="225" t="s">
        <v>522</v>
      </c>
      <c r="G365" s="39"/>
      <c r="H365" s="39"/>
      <c r="I365" s="226"/>
      <c r="J365" s="39"/>
      <c r="K365" s="39"/>
      <c r="L365" s="43"/>
      <c r="M365" s="227"/>
      <c r="N365" s="228"/>
      <c r="O365" s="83"/>
      <c r="P365" s="83"/>
      <c r="Q365" s="83"/>
      <c r="R365" s="83"/>
      <c r="S365" s="83"/>
      <c r="T365" s="84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157</v>
      </c>
      <c r="AU365" s="16" t="s">
        <v>81</v>
      </c>
    </row>
    <row r="366" s="1" customFormat="1">
      <c r="A366" s="37"/>
      <c r="B366" s="38"/>
      <c r="C366" s="39"/>
      <c r="D366" s="229" t="s">
        <v>159</v>
      </c>
      <c r="E366" s="39"/>
      <c r="F366" s="230" t="s">
        <v>523</v>
      </c>
      <c r="G366" s="39"/>
      <c r="H366" s="39"/>
      <c r="I366" s="226"/>
      <c r="J366" s="39"/>
      <c r="K366" s="39"/>
      <c r="L366" s="43"/>
      <c r="M366" s="227"/>
      <c r="N366" s="228"/>
      <c r="O366" s="83"/>
      <c r="P366" s="83"/>
      <c r="Q366" s="83"/>
      <c r="R366" s="83"/>
      <c r="S366" s="83"/>
      <c r="T366" s="84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159</v>
      </c>
      <c r="AU366" s="16" t="s">
        <v>81</v>
      </c>
    </row>
    <row r="367" s="12" customFormat="1">
      <c r="A367" s="12"/>
      <c r="B367" s="231"/>
      <c r="C367" s="232"/>
      <c r="D367" s="224" t="s">
        <v>161</v>
      </c>
      <c r="E367" s="233" t="s">
        <v>19</v>
      </c>
      <c r="F367" s="234" t="s">
        <v>524</v>
      </c>
      <c r="G367" s="232"/>
      <c r="H367" s="235">
        <v>2438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T367" s="241" t="s">
        <v>161</v>
      </c>
      <c r="AU367" s="241" t="s">
        <v>81</v>
      </c>
      <c r="AV367" s="12" t="s">
        <v>81</v>
      </c>
      <c r="AW367" s="12" t="s">
        <v>35</v>
      </c>
      <c r="AX367" s="12" t="s">
        <v>73</v>
      </c>
      <c r="AY367" s="241" t="s">
        <v>148</v>
      </c>
    </row>
    <row r="368" s="12" customFormat="1">
      <c r="A368" s="12"/>
      <c r="B368" s="231"/>
      <c r="C368" s="232"/>
      <c r="D368" s="224" t="s">
        <v>161</v>
      </c>
      <c r="E368" s="233" t="s">
        <v>19</v>
      </c>
      <c r="F368" s="234" t="s">
        <v>180</v>
      </c>
      <c r="G368" s="232"/>
      <c r="H368" s="235">
        <v>759.51999999999998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T368" s="241" t="s">
        <v>161</v>
      </c>
      <c r="AU368" s="241" t="s">
        <v>81</v>
      </c>
      <c r="AV368" s="12" t="s">
        <v>81</v>
      </c>
      <c r="AW368" s="12" t="s">
        <v>35</v>
      </c>
      <c r="AX368" s="12" t="s">
        <v>73</v>
      </c>
      <c r="AY368" s="241" t="s">
        <v>148</v>
      </c>
    </row>
    <row r="369" s="13" customFormat="1">
      <c r="A369" s="13"/>
      <c r="B369" s="252"/>
      <c r="C369" s="253"/>
      <c r="D369" s="224" t="s">
        <v>161</v>
      </c>
      <c r="E369" s="254" t="s">
        <v>19</v>
      </c>
      <c r="F369" s="255" t="s">
        <v>525</v>
      </c>
      <c r="G369" s="253"/>
      <c r="H369" s="256">
        <v>3197.52</v>
      </c>
      <c r="I369" s="257"/>
      <c r="J369" s="253"/>
      <c r="K369" s="253"/>
      <c r="L369" s="258"/>
      <c r="M369" s="259"/>
      <c r="N369" s="260"/>
      <c r="O369" s="260"/>
      <c r="P369" s="260"/>
      <c r="Q369" s="260"/>
      <c r="R369" s="260"/>
      <c r="S369" s="260"/>
      <c r="T369" s="26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2" t="s">
        <v>161</v>
      </c>
      <c r="AU369" s="262" t="s">
        <v>81</v>
      </c>
      <c r="AV369" s="13" t="s">
        <v>91</v>
      </c>
      <c r="AW369" s="13" t="s">
        <v>35</v>
      </c>
      <c r="AX369" s="13" t="s">
        <v>77</v>
      </c>
      <c r="AY369" s="262" t="s">
        <v>148</v>
      </c>
    </row>
    <row r="370" s="1" customFormat="1" ht="21.75" customHeight="1">
      <c r="A370" s="37"/>
      <c r="B370" s="38"/>
      <c r="C370" s="211" t="s">
        <v>769</v>
      </c>
      <c r="D370" s="211" t="s">
        <v>151</v>
      </c>
      <c r="E370" s="212" t="s">
        <v>527</v>
      </c>
      <c r="F370" s="213" t="s">
        <v>528</v>
      </c>
      <c r="G370" s="214" t="s">
        <v>154</v>
      </c>
      <c r="H370" s="215">
        <v>3197.52</v>
      </c>
      <c r="I370" s="216">
        <v>41.299999999999997</v>
      </c>
      <c r="J370" s="217">
        <f>ROUND(I370*H370,2)</f>
        <v>132057.57999999999</v>
      </c>
      <c r="K370" s="213" t="s">
        <v>155</v>
      </c>
      <c r="L370" s="43"/>
      <c r="M370" s="218" t="s">
        <v>19</v>
      </c>
      <c r="N370" s="219" t="s">
        <v>45</v>
      </c>
      <c r="O370" s="83"/>
      <c r="P370" s="220">
        <f>O370*H370</f>
        <v>0</v>
      </c>
      <c r="Q370" s="220">
        <v>0.00029</v>
      </c>
      <c r="R370" s="220">
        <f>Q370*H370</f>
        <v>0.92728080000000002</v>
      </c>
      <c r="S370" s="220">
        <v>0</v>
      </c>
      <c r="T370" s="221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22" t="s">
        <v>235</v>
      </c>
      <c r="AT370" s="222" t="s">
        <v>151</v>
      </c>
      <c r="AU370" s="222" t="s">
        <v>81</v>
      </c>
      <c r="AY370" s="16" t="s">
        <v>148</v>
      </c>
      <c r="BE370" s="223">
        <f>IF(N370="základní",J370,0)</f>
        <v>0</v>
      </c>
      <c r="BF370" s="223">
        <f>IF(N370="snížená",J370,0)</f>
        <v>132057.57999999999</v>
      </c>
      <c r="BG370" s="223">
        <f>IF(N370="zákl. přenesená",J370,0)</f>
        <v>0</v>
      </c>
      <c r="BH370" s="223">
        <f>IF(N370="sníž. přenesená",J370,0)</f>
        <v>0</v>
      </c>
      <c r="BI370" s="223">
        <f>IF(N370="nulová",J370,0)</f>
        <v>0</v>
      </c>
      <c r="BJ370" s="16" t="s">
        <v>81</v>
      </c>
      <c r="BK370" s="223">
        <f>ROUND(I370*H370,2)</f>
        <v>132057.57999999999</v>
      </c>
      <c r="BL370" s="16" t="s">
        <v>235</v>
      </c>
      <c r="BM370" s="222" t="s">
        <v>770</v>
      </c>
    </row>
    <row r="371" s="1" customFormat="1">
      <c r="A371" s="37"/>
      <c r="B371" s="38"/>
      <c r="C371" s="39"/>
      <c r="D371" s="224" t="s">
        <v>157</v>
      </c>
      <c r="E371" s="39"/>
      <c r="F371" s="225" t="s">
        <v>530</v>
      </c>
      <c r="G371" s="39"/>
      <c r="H371" s="39"/>
      <c r="I371" s="226"/>
      <c r="J371" s="39"/>
      <c r="K371" s="39"/>
      <c r="L371" s="43"/>
      <c r="M371" s="227"/>
      <c r="N371" s="228"/>
      <c r="O371" s="83"/>
      <c r="P371" s="83"/>
      <c r="Q371" s="83"/>
      <c r="R371" s="83"/>
      <c r="S371" s="83"/>
      <c r="T371" s="84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157</v>
      </c>
      <c r="AU371" s="16" t="s">
        <v>81</v>
      </c>
    </row>
    <row r="372" s="1" customFormat="1">
      <c r="A372" s="37"/>
      <c r="B372" s="38"/>
      <c r="C372" s="39"/>
      <c r="D372" s="229" t="s">
        <v>159</v>
      </c>
      <c r="E372" s="39"/>
      <c r="F372" s="230" t="s">
        <v>531</v>
      </c>
      <c r="G372" s="39"/>
      <c r="H372" s="39"/>
      <c r="I372" s="226"/>
      <c r="J372" s="39"/>
      <c r="K372" s="39"/>
      <c r="L372" s="43"/>
      <c r="M372" s="227"/>
      <c r="N372" s="228"/>
      <c r="O372" s="83"/>
      <c r="P372" s="83"/>
      <c r="Q372" s="83"/>
      <c r="R372" s="83"/>
      <c r="S372" s="83"/>
      <c r="T372" s="84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159</v>
      </c>
      <c r="AU372" s="16" t="s">
        <v>81</v>
      </c>
    </row>
    <row r="373" s="12" customFormat="1">
      <c r="A373" s="12"/>
      <c r="B373" s="231"/>
      <c r="C373" s="232"/>
      <c r="D373" s="224" t="s">
        <v>161</v>
      </c>
      <c r="E373" s="233" t="s">
        <v>19</v>
      </c>
      <c r="F373" s="234" t="s">
        <v>524</v>
      </c>
      <c r="G373" s="232"/>
      <c r="H373" s="235">
        <v>2438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40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T373" s="241" t="s">
        <v>161</v>
      </c>
      <c r="AU373" s="241" t="s">
        <v>81</v>
      </c>
      <c r="AV373" s="12" t="s">
        <v>81</v>
      </c>
      <c r="AW373" s="12" t="s">
        <v>35</v>
      </c>
      <c r="AX373" s="12" t="s">
        <v>73</v>
      </c>
      <c r="AY373" s="241" t="s">
        <v>148</v>
      </c>
    </row>
    <row r="374" s="12" customFormat="1">
      <c r="A374" s="12"/>
      <c r="B374" s="231"/>
      <c r="C374" s="232"/>
      <c r="D374" s="224" t="s">
        <v>161</v>
      </c>
      <c r="E374" s="233" t="s">
        <v>19</v>
      </c>
      <c r="F374" s="234" t="s">
        <v>180</v>
      </c>
      <c r="G374" s="232"/>
      <c r="H374" s="235">
        <v>759.51999999999998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T374" s="241" t="s">
        <v>161</v>
      </c>
      <c r="AU374" s="241" t="s">
        <v>81</v>
      </c>
      <c r="AV374" s="12" t="s">
        <v>81</v>
      </c>
      <c r="AW374" s="12" t="s">
        <v>35</v>
      </c>
      <c r="AX374" s="12" t="s">
        <v>73</v>
      </c>
      <c r="AY374" s="241" t="s">
        <v>148</v>
      </c>
    </row>
    <row r="375" s="13" customFormat="1">
      <c r="A375" s="13"/>
      <c r="B375" s="252"/>
      <c r="C375" s="253"/>
      <c r="D375" s="224" t="s">
        <v>161</v>
      </c>
      <c r="E375" s="254" t="s">
        <v>19</v>
      </c>
      <c r="F375" s="255" t="s">
        <v>525</v>
      </c>
      <c r="G375" s="253"/>
      <c r="H375" s="256">
        <v>3197.52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2" t="s">
        <v>161</v>
      </c>
      <c r="AU375" s="262" t="s">
        <v>81</v>
      </c>
      <c r="AV375" s="13" t="s">
        <v>91</v>
      </c>
      <c r="AW375" s="13" t="s">
        <v>35</v>
      </c>
      <c r="AX375" s="13" t="s">
        <v>77</v>
      </c>
      <c r="AY375" s="262" t="s">
        <v>148</v>
      </c>
    </row>
    <row r="376" s="1" customFormat="1" ht="21.75" customHeight="1">
      <c r="A376" s="37"/>
      <c r="B376" s="38"/>
      <c r="C376" s="211" t="s">
        <v>771</v>
      </c>
      <c r="D376" s="211" t="s">
        <v>151</v>
      </c>
      <c r="E376" s="212" t="s">
        <v>772</v>
      </c>
      <c r="F376" s="213" t="s">
        <v>773</v>
      </c>
      <c r="G376" s="214" t="s">
        <v>154</v>
      </c>
      <c r="H376" s="215">
        <v>2316.8000000000002</v>
      </c>
      <c r="I376" s="216">
        <v>11.800000000000001</v>
      </c>
      <c r="J376" s="217">
        <f>ROUND(I376*H376,2)</f>
        <v>27338.240000000002</v>
      </c>
      <c r="K376" s="213" t="s">
        <v>155</v>
      </c>
      <c r="L376" s="43"/>
      <c r="M376" s="218" t="s">
        <v>19</v>
      </c>
      <c r="N376" s="219" t="s">
        <v>45</v>
      </c>
      <c r="O376" s="83"/>
      <c r="P376" s="220">
        <f>O376*H376</f>
        <v>0</v>
      </c>
      <c r="Q376" s="220">
        <v>1.0000000000000001E-05</v>
      </c>
      <c r="R376" s="220">
        <f>Q376*H376</f>
        <v>0.023168000000000005</v>
      </c>
      <c r="S376" s="220">
        <v>0</v>
      </c>
      <c r="T376" s="221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22" t="s">
        <v>235</v>
      </c>
      <c r="AT376" s="222" t="s">
        <v>151</v>
      </c>
      <c r="AU376" s="222" t="s">
        <v>81</v>
      </c>
      <c r="AY376" s="16" t="s">
        <v>148</v>
      </c>
      <c r="BE376" s="223">
        <f>IF(N376="základní",J376,0)</f>
        <v>0</v>
      </c>
      <c r="BF376" s="223">
        <f>IF(N376="snížená",J376,0)</f>
        <v>27338.240000000002</v>
      </c>
      <c r="BG376" s="223">
        <f>IF(N376="zákl. přenesená",J376,0)</f>
        <v>0</v>
      </c>
      <c r="BH376" s="223">
        <f>IF(N376="sníž. přenesená",J376,0)</f>
        <v>0</v>
      </c>
      <c r="BI376" s="223">
        <f>IF(N376="nulová",J376,0)</f>
        <v>0</v>
      </c>
      <c r="BJ376" s="16" t="s">
        <v>81</v>
      </c>
      <c r="BK376" s="223">
        <f>ROUND(I376*H376,2)</f>
        <v>27338.240000000002</v>
      </c>
      <c r="BL376" s="16" t="s">
        <v>235</v>
      </c>
      <c r="BM376" s="222" t="s">
        <v>774</v>
      </c>
    </row>
    <row r="377" s="1" customFormat="1">
      <c r="A377" s="37"/>
      <c r="B377" s="38"/>
      <c r="C377" s="39"/>
      <c r="D377" s="224" t="s">
        <v>157</v>
      </c>
      <c r="E377" s="39"/>
      <c r="F377" s="225" t="s">
        <v>775</v>
      </c>
      <c r="G377" s="39"/>
      <c r="H377" s="39"/>
      <c r="I377" s="226"/>
      <c r="J377" s="39"/>
      <c r="K377" s="39"/>
      <c r="L377" s="43"/>
      <c r="M377" s="227"/>
      <c r="N377" s="228"/>
      <c r="O377" s="83"/>
      <c r="P377" s="83"/>
      <c r="Q377" s="83"/>
      <c r="R377" s="83"/>
      <c r="S377" s="83"/>
      <c r="T377" s="84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157</v>
      </c>
      <c r="AU377" s="16" t="s">
        <v>81</v>
      </c>
    </row>
    <row r="378" s="1" customFormat="1">
      <c r="A378" s="37"/>
      <c r="B378" s="38"/>
      <c r="C378" s="39"/>
      <c r="D378" s="229" t="s">
        <v>159</v>
      </c>
      <c r="E378" s="39"/>
      <c r="F378" s="230" t="s">
        <v>776</v>
      </c>
      <c r="G378" s="39"/>
      <c r="H378" s="39"/>
      <c r="I378" s="226"/>
      <c r="J378" s="39"/>
      <c r="K378" s="39"/>
      <c r="L378" s="43"/>
      <c r="M378" s="227"/>
      <c r="N378" s="228"/>
      <c r="O378" s="83"/>
      <c r="P378" s="83"/>
      <c r="Q378" s="83"/>
      <c r="R378" s="83"/>
      <c r="S378" s="83"/>
      <c r="T378" s="84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159</v>
      </c>
      <c r="AU378" s="16" t="s">
        <v>81</v>
      </c>
    </row>
    <row r="379" s="12" customFormat="1">
      <c r="A379" s="12"/>
      <c r="B379" s="231"/>
      <c r="C379" s="232"/>
      <c r="D379" s="224" t="s">
        <v>161</v>
      </c>
      <c r="E379" s="233" t="s">
        <v>19</v>
      </c>
      <c r="F379" s="234" t="s">
        <v>777</v>
      </c>
      <c r="G379" s="232"/>
      <c r="H379" s="235">
        <v>2316.8000000000002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T379" s="241" t="s">
        <v>161</v>
      </c>
      <c r="AU379" s="241" t="s">
        <v>81</v>
      </c>
      <c r="AV379" s="12" t="s">
        <v>81</v>
      </c>
      <c r="AW379" s="12" t="s">
        <v>35</v>
      </c>
      <c r="AX379" s="12" t="s">
        <v>77</v>
      </c>
      <c r="AY379" s="241" t="s">
        <v>148</v>
      </c>
    </row>
    <row r="380" s="11" customFormat="1" ht="22.8" customHeight="1">
      <c r="A380" s="11"/>
      <c r="B380" s="195"/>
      <c r="C380" s="196"/>
      <c r="D380" s="197" t="s">
        <v>72</v>
      </c>
      <c r="E380" s="209" t="s">
        <v>532</v>
      </c>
      <c r="F380" s="209" t="s">
        <v>533</v>
      </c>
      <c r="G380" s="196"/>
      <c r="H380" s="196"/>
      <c r="I380" s="199"/>
      <c r="J380" s="210">
        <f>BK380</f>
        <v>6195</v>
      </c>
      <c r="K380" s="196"/>
      <c r="L380" s="201"/>
      <c r="M380" s="202"/>
      <c r="N380" s="203"/>
      <c r="O380" s="203"/>
      <c r="P380" s="204">
        <f>SUM(P381:P382)</f>
        <v>0</v>
      </c>
      <c r="Q380" s="203"/>
      <c r="R380" s="204">
        <f>SUM(R381:R382)</f>
        <v>0</v>
      </c>
      <c r="S380" s="203"/>
      <c r="T380" s="205">
        <f>SUM(T381:T382)</f>
        <v>0</v>
      </c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R380" s="206" t="s">
        <v>81</v>
      </c>
      <c r="AT380" s="207" t="s">
        <v>72</v>
      </c>
      <c r="AU380" s="207" t="s">
        <v>77</v>
      </c>
      <c r="AY380" s="206" t="s">
        <v>148</v>
      </c>
      <c r="BK380" s="208">
        <f>SUM(BK381:BK382)</f>
        <v>6195</v>
      </c>
    </row>
    <row r="381" s="1" customFormat="1" ht="16.5" customHeight="1">
      <c r="A381" s="37"/>
      <c r="B381" s="38"/>
      <c r="C381" s="211" t="s">
        <v>778</v>
      </c>
      <c r="D381" s="211" t="s">
        <v>151</v>
      </c>
      <c r="E381" s="212" t="s">
        <v>535</v>
      </c>
      <c r="F381" s="213" t="s">
        <v>536</v>
      </c>
      <c r="G381" s="214" t="s">
        <v>484</v>
      </c>
      <c r="H381" s="215">
        <v>15</v>
      </c>
      <c r="I381" s="216">
        <v>413</v>
      </c>
      <c r="J381" s="217">
        <f>ROUND(I381*H381,2)</f>
        <v>6195</v>
      </c>
      <c r="K381" s="213" t="s">
        <v>19</v>
      </c>
      <c r="L381" s="43"/>
      <c r="M381" s="218" t="s">
        <v>19</v>
      </c>
      <c r="N381" s="219" t="s">
        <v>45</v>
      </c>
      <c r="O381" s="83"/>
      <c r="P381" s="220">
        <f>O381*H381</f>
        <v>0</v>
      </c>
      <c r="Q381" s="220">
        <v>0</v>
      </c>
      <c r="R381" s="220">
        <f>Q381*H381</f>
        <v>0</v>
      </c>
      <c r="S381" s="220">
        <v>0</v>
      </c>
      <c r="T381" s="221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22" t="s">
        <v>235</v>
      </c>
      <c r="AT381" s="222" t="s">
        <v>151</v>
      </c>
      <c r="AU381" s="222" t="s">
        <v>81</v>
      </c>
      <c r="AY381" s="16" t="s">
        <v>148</v>
      </c>
      <c r="BE381" s="223">
        <f>IF(N381="základní",J381,0)</f>
        <v>0</v>
      </c>
      <c r="BF381" s="223">
        <f>IF(N381="snížená",J381,0)</f>
        <v>6195</v>
      </c>
      <c r="BG381" s="223">
        <f>IF(N381="zákl. přenesená",J381,0)</f>
        <v>0</v>
      </c>
      <c r="BH381" s="223">
        <f>IF(N381="sníž. přenesená",J381,0)</f>
        <v>0</v>
      </c>
      <c r="BI381" s="223">
        <f>IF(N381="nulová",J381,0)</f>
        <v>0</v>
      </c>
      <c r="BJ381" s="16" t="s">
        <v>81</v>
      </c>
      <c r="BK381" s="223">
        <f>ROUND(I381*H381,2)</f>
        <v>6195</v>
      </c>
      <c r="BL381" s="16" t="s">
        <v>235</v>
      </c>
      <c r="BM381" s="222" t="s">
        <v>779</v>
      </c>
    </row>
    <row r="382" s="1" customFormat="1">
      <c r="A382" s="37"/>
      <c r="B382" s="38"/>
      <c r="C382" s="39"/>
      <c r="D382" s="224" t="s">
        <v>157</v>
      </c>
      <c r="E382" s="39"/>
      <c r="F382" s="225" t="s">
        <v>538</v>
      </c>
      <c r="G382" s="39"/>
      <c r="H382" s="39"/>
      <c r="I382" s="226"/>
      <c r="J382" s="39"/>
      <c r="K382" s="39"/>
      <c r="L382" s="43"/>
      <c r="M382" s="227"/>
      <c r="N382" s="228"/>
      <c r="O382" s="83"/>
      <c r="P382" s="83"/>
      <c r="Q382" s="83"/>
      <c r="R382" s="83"/>
      <c r="S382" s="83"/>
      <c r="T382" s="84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157</v>
      </c>
      <c r="AU382" s="16" t="s">
        <v>81</v>
      </c>
    </row>
    <row r="383" s="11" customFormat="1" ht="25.92" customHeight="1">
      <c r="A383" s="11"/>
      <c r="B383" s="195"/>
      <c r="C383" s="196"/>
      <c r="D383" s="197" t="s">
        <v>72</v>
      </c>
      <c r="E383" s="198" t="s">
        <v>539</v>
      </c>
      <c r="F383" s="198" t="s">
        <v>540</v>
      </c>
      <c r="G383" s="196"/>
      <c r="H383" s="196"/>
      <c r="I383" s="199"/>
      <c r="J383" s="200">
        <f>BK383</f>
        <v>7080</v>
      </c>
      <c r="K383" s="196"/>
      <c r="L383" s="201"/>
      <c r="M383" s="202"/>
      <c r="N383" s="203"/>
      <c r="O383" s="203"/>
      <c r="P383" s="204">
        <f>P384+P388</f>
        <v>0</v>
      </c>
      <c r="Q383" s="203"/>
      <c r="R383" s="204">
        <f>R384+R388</f>
        <v>0</v>
      </c>
      <c r="S383" s="203"/>
      <c r="T383" s="205">
        <f>T384+T388</f>
        <v>0</v>
      </c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R383" s="206" t="s">
        <v>174</v>
      </c>
      <c r="AT383" s="207" t="s">
        <v>72</v>
      </c>
      <c r="AU383" s="207" t="s">
        <v>73</v>
      </c>
      <c r="AY383" s="206" t="s">
        <v>148</v>
      </c>
      <c r="BK383" s="208">
        <f>BK384+BK388</f>
        <v>7080</v>
      </c>
    </row>
    <row r="384" s="11" customFormat="1" ht="22.8" customHeight="1">
      <c r="A384" s="11"/>
      <c r="B384" s="195"/>
      <c r="C384" s="196"/>
      <c r="D384" s="197" t="s">
        <v>72</v>
      </c>
      <c r="E384" s="209" t="s">
        <v>541</v>
      </c>
      <c r="F384" s="209" t="s">
        <v>542</v>
      </c>
      <c r="G384" s="196"/>
      <c r="H384" s="196"/>
      <c r="I384" s="199"/>
      <c r="J384" s="210">
        <f>BK384</f>
        <v>4720</v>
      </c>
      <c r="K384" s="196"/>
      <c r="L384" s="201"/>
      <c r="M384" s="202"/>
      <c r="N384" s="203"/>
      <c r="O384" s="203"/>
      <c r="P384" s="204">
        <f>SUM(P385:P387)</f>
        <v>0</v>
      </c>
      <c r="Q384" s="203"/>
      <c r="R384" s="204">
        <f>SUM(R385:R387)</f>
        <v>0</v>
      </c>
      <c r="S384" s="203"/>
      <c r="T384" s="205">
        <f>SUM(T385:T387)</f>
        <v>0</v>
      </c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R384" s="206" t="s">
        <v>174</v>
      </c>
      <c r="AT384" s="207" t="s">
        <v>72</v>
      </c>
      <c r="AU384" s="207" t="s">
        <v>77</v>
      </c>
      <c r="AY384" s="206" t="s">
        <v>148</v>
      </c>
      <c r="BK384" s="208">
        <f>SUM(BK385:BK387)</f>
        <v>4720</v>
      </c>
    </row>
    <row r="385" s="1" customFormat="1" ht="16.5" customHeight="1">
      <c r="A385" s="37"/>
      <c r="B385" s="38"/>
      <c r="C385" s="211" t="s">
        <v>780</v>
      </c>
      <c r="D385" s="211" t="s">
        <v>151</v>
      </c>
      <c r="E385" s="212" t="s">
        <v>544</v>
      </c>
      <c r="F385" s="213" t="s">
        <v>545</v>
      </c>
      <c r="G385" s="214" t="s">
        <v>546</v>
      </c>
      <c r="H385" s="215">
        <v>1</v>
      </c>
      <c r="I385" s="216">
        <v>4720</v>
      </c>
      <c r="J385" s="217">
        <f>ROUND(I385*H385,2)</f>
        <v>4720</v>
      </c>
      <c r="K385" s="213" t="s">
        <v>155</v>
      </c>
      <c r="L385" s="43"/>
      <c r="M385" s="218" t="s">
        <v>19</v>
      </c>
      <c r="N385" s="219" t="s">
        <v>45</v>
      </c>
      <c r="O385" s="83"/>
      <c r="P385" s="220">
        <f>O385*H385</f>
        <v>0</v>
      </c>
      <c r="Q385" s="220">
        <v>0</v>
      </c>
      <c r="R385" s="220">
        <f>Q385*H385</f>
        <v>0</v>
      </c>
      <c r="S385" s="220">
        <v>0</v>
      </c>
      <c r="T385" s="221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22" t="s">
        <v>547</v>
      </c>
      <c r="AT385" s="222" t="s">
        <v>151</v>
      </c>
      <c r="AU385" s="222" t="s">
        <v>81</v>
      </c>
      <c r="AY385" s="16" t="s">
        <v>148</v>
      </c>
      <c r="BE385" s="223">
        <f>IF(N385="základní",J385,0)</f>
        <v>0</v>
      </c>
      <c r="BF385" s="223">
        <f>IF(N385="snížená",J385,0)</f>
        <v>4720</v>
      </c>
      <c r="BG385" s="223">
        <f>IF(N385="zákl. přenesená",J385,0)</f>
        <v>0</v>
      </c>
      <c r="BH385" s="223">
        <f>IF(N385="sníž. přenesená",J385,0)</f>
        <v>0</v>
      </c>
      <c r="BI385" s="223">
        <f>IF(N385="nulová",J385,0)</f>
        <v>0</v>
      </c>
      <c r="BJ385" s="16" t="s">
        <v>81</v>
      </c>
      <c r="BK385" s="223">
        <f>ROUND(I385*H385,2)</f>
        <v>4720</v>
      </c>
      <c r="BL385" s="16" t="s">
        <v>547</v>
      </c>
      <c r="BM385" s="222" t="s">
        <v>781</v>
      </c>
    </row>
    <row r="386" s="1" customFormat="1">
      <c r="A386" s="37"/>
      <c r="B386" s="38"/>
      <c r="C386" s="39"/>
      <c r="D386" s="224" t="s">
        <v>157</v>
      </c>
      <c r="E386" s="39"/>
      <c r="F386" s="225" t="s">
        <v>545</v>
      </c>
      <c r="G386" s="39"/>
      <c r="H386" s="39"/>
      <c r="I386" s="226"/>
      <c r="J386" s="39"/>
      <c r="K386" s="39"/>
      <c r="L386" s="43"/>
      <c r="M386" s="227"/>
      <c r="N386" s="228"/>
      <c r="O386" s="83"/>
      <c r="P386" s="83"/>
      <c r="Q386" s="83"/>
      <c r="R386" s="83"/>
      <c r="S386" s="83"/>
      <c r="T386" s="84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157</v>
      </c>
      <c r="AU386" s="16" t="s">
        <v>81</v>
      </c>
    </row>
    <row r="387" s="1" customFormat="1">
      <c r="A387" s="37"/>
      <c r="B387" s="38"/>
      <c r="C387" s="39"/>
      <c r="D387" s="229" t="s">
        <v>159</v>
      </c>
      <c r="E387" s="39"/>
      <c r="F387" s="230" t="s">
        <v>549</v>
      </c>
      <c r="G387" s="39"/>
      <c r="H387" s="39"/>
      <c r="I387" s="226"/>
      <c r="J387" s="39"/>
      <c r="K387" s="39"/>
      <c r="L387" s="43"/>
      <c r="M387" s="227"/>
      <c r="N387" s="228"/>
      <c r="O387" s="83"/>
      <c r="P387" s="83"/>
      <c r="Q387" s="83"/>
      <c r="R387" s="83"/>
      <c r="S387" s="83"/>
      <c r="T387" s="84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159</v>
      </c>
      <c r="AU387" s="16" t="s">
        <v>81</v>
      </c>
    </row>
    <row r="388" s="11" customFormat="1" ht="22.8" customHeight="1">
      <c r="A388" s="11"/>
      <c r="B388" s="195"/>
      <c r="C388" s="196"/>
      <c r="D388" s="197" t="s">
        <v>72</v>
      </c>
      <c r="E388" s="209" t="s">
        <v>550</v>
      </c>
      <c r="F388" s="209" t="s">
        <v>551</v>
      </c>
      <c r="G388" s="196"/>
      <c r="H388" s="196"/>
      <c r="I388" s="199"/>
      <c r="J388" s="210">
        <f>BK388</f>
        <v>2360</v>
      </c>
      <c r="K388" s="196"/>
      <c r="L388" s="201"/>
      <c r="M388" s="202"/>
      <c r="N388" s="203"/>
      <c r="O388" s="203"/>
      <c r="P388" s="204">
        <f>SUM(P389:P391)</f>
        <v>0</v>
      </c>
      <c r="Q388" s="203"/>
      <c r="R388" s="204">
        <f>SUM(R389:R391)</f>
        <v>0</v>
      </c>
      <c r="S388" s="203"/>
      <c r="T388" s="205">
        <f>SUM(T389:T391)</f>
        <v>0</v>
      </c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R388" s="206" t="s">
        <v>174</v>
      </c>
      <c r="AT388" s="207" t="s">
        <v>72</v>
      </c>
      <c r="AU388" s="207" t="s">
        <v>77</v>
      </c>
      <c r="AY388" s="206" t="s">
        <v>148</v>
      </c>
      <c r="BK388" s="208">
        <f>SUM(BK389:BK391)</f>
        <v>2360</v>
      </c>
    </row>
    <row r="389" s="1" customFormat="1" ht="16.5" customHeight="1">
      <c r="A389" s="37"/>
      <c r="B389" s="38"/>
      <c r="C389" s="211" t="s">
        <v>782</v>
      </c>
      <c r="D389" s="211" t="s">
        <v>151</v>
      </c>
      <c r="E389" s="212" t="s">
        <v>553</v>
      </c>
      <c r="F389" s="213" t="s">
        <v>554</v>
      </c>
      <c r="G389" s="214" t="s">
        <v>546</v>
      </c>
      <c r="H389" s="215">
        <v>1</v>
      </c>
      <c r="I389" s="216">
        <v>2360</v>
      </c>
      <c r="J389" s="217">
        <f>ROUND(I389*H389,2)</f>
        <v>2360</v>
      </c>
      <c r="K389" s="213" t="s">
        <v>155</v>
      </c>
      <c r="L389" s="43"/>
      <c r="M389" s="218" t="s">
        <v>19</v>
      </c>
      <c r="N389" s="219" t="s">
        <v>45</v>
      </c>
      <c r="O389" s="83"/>
      <c r="P389" s="220">
        <f>O389*H389</f>
        <v>0</v>
      </c>
      <c r="Q389" s="220">
        <v>0</v>
      </c>
      <c r="R389" s="220">
        <f>Q389*H389</f>
        <v>0</v>
      </c>
      <c r="S389" s="220">
        <v>0</v>
      </c>
      <c r="T389" s="221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22" t="s">
        <v>547</v>
      </c>
      <c r="AT389" s="222" t="s">
        <v>151</v>
      </c>
      <c r="AU389" s="222" t="s">
        <v>81</v>
      </c>
      <c r="AY389" s="16" t="s">
        <v>148</v>
      </c>
      <c r="BE389" s="223">
        <f>IF(N389="základní",J389,0)</f>
        <v>0</v>
      </c>
      <c r="BF389" s="223">
        <f>IF(N389="snížená",J389,0)</f>
        <v>2360</v>
      </c>
      <c r="BG389" s="223">
        <f>IF(N389="zákl. přenesená",J389,0)</f>
        <v>0</v>
      </c>
      <c r="BH389" s="223">
        <f>IF(N389="sníž. přenesená",J389,0)</f>
        <v>0</v>
      </c>
      <c r="BI389" s="223">
        <f>IF(N389="nulová",J389,0)</f>
        <v>0</v>
      </c>
      <c r="BJ389" s="16" t="s">
        <v>81</v>
      </c>
      <c r="BK389" s="223">
        <f>ROUND(I389*H389,2)</f>
        <v>2360</v>
      </c>
      <c r="BL389" s="16" t="s">
        <v>547</v>
      </c>
      <c r="BM389" s="222" t="s">
        <v>783</v>
      </c>
    </row>
    <row r="390" s="1" customFormat="1">
      <c r="A390" s="37"/>
      <c r="B390" s="38"/>
      <c r="C390" s="39"/>
      <c r="D390" s="224" t="s">
        <v>157</v>
      </c>
      <c r="E390" s="39"/>
      <c r="F390" s="225" t="s">
        <v>554</v>
      </c>
      <c r="G390" s="39"/>
      <c r="H390" s="39"/>
      <c r="I390" s="226"/>
      <c r="J390" s="39"/>
      <c r="K390" s="39"/>
      <c r="L390" s="43"/>
      <c r="M390" s="227"/>
      <c r="N390" s="228"/>
      <c r="O390" s="83"/>
      <c r="P390" s="83"/>
      <c r="Q390" s="83"/>
      <c r="R390" s="83"/>
      <c r="S390" s="83"/>
      <c r="T390" s="84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6" t="s">
        <v>157</v>
      </c>
      <c r="AU390" s="16" t="s">
        <v>81</v>
      </c>
    </row>
    <row r="391" s="1" customFormat="1">
      <c r="A391" s="37"/>
      <c r="B391" s="38"/>
      <c r="C391" s="39"/>
      <c r="D391" s="229" t="s">
        <v>159</v>
      </c>
      <c r="E391" s="39"/>
      <c r="F391" s="230" t="s">
        <v>556</v>
      </c>
      <c r="G391" s="39"/>
      <c r="H391" s="39"/>
      <c r="I391" s="226"/>
      <c r="J391" s="39"/>
      <c r="K391" s="39"/>
      <c r="L391" s="43"/>
      <c r="M391" s="263"/>
      <c r="N391" s="264"/>
      <c r="O391" s="265"/>
      <c r="P391" s="265"/>
      <c r="Q391" s="265"/>
      <c r="R391" s="265"/>
      <c r="S391" s="265"/>
      <c r="T391" s="266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6" t="s">
        <v>159</v>
      </c>
      <c r="AU391" s="16" t="s">
        <v>81</v>
      </c>
    </row>
    <row r="392" s="1" customFormat="1" ht="6.96" customHeight="1">
      <c r="A392" s="37"/>
      <c r="B392" s="58"/>
      <c r="C392" s="59"/>
      <c r="D392" s="59"/>
      <c r="E392" s="59"/>
      <c r="F392" s="59"/>
      <c r="G392" s="59"/>
      <c r="H392" s="59"/>
      <c r="I392" s="59"/>
      <c r="J392" s="59"/>
      <c r="K392" s="59"/>
      <c r="L392" s="43"/>
      <c r="M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</row>
  </sheetData>
  <sheetProtection sheet="1" autoFilter="0" formatColumns="0" formatRows="0" objects="1" scenarios="1" password="CC35"/>
  <autoFilter ref="C105:K3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4:H94"/>
    <mergeCell ref="E96:H96"/>
    <mergeCell ref="E98:H98"/>
    <mergeCell ref="L2:V2"/>
  </mergeCells>
  <hyperlinks>
    <hyperlink ref="F111" r:id="rId1" display="https://podminky.urs.cz/item/CS_URS_2021_02/317168011"/>
    <hyperlink ref="F114" r:id="rId2" display="https://podminky.urs.cz/item/CS_URS_2021_02/317168013"/>
    <hyperlink ref="F118" r:id="rId3" display="https://podminky.urs.cz/item/CS_URS_2021_02/611341131"/>
    <hyperlink ref="F122" r:id="rId4" display="https://podminky.urs.cz/item/CS_URS_2021_02/612321141"/>
    <hyperlink ref="F125" r:id="rId5" display="https://podminky.urs.cz/item/CS_URS_2021_02/612341131"/>
    <hyperlink ref="F129" r:id="rId6" display="https://podminky.urs.cz/item/CS_URS_2021_02/619991001"/>
    <hyperlink ref="F133" r:id="rId7" display="https://podminky.urs.cz/item/CS_URS_2021_02/642942111"/>
    <hyperlink ref="F136" r:id="rId8" display="https://podminky.urs.cz/item/CS_URS_2021_02/55331494"/>
    <hyperlink ref="F139" r:id="rId9" display="https://podminky.urs.cz/item/CS_URS_2021_02/55331491"/>
    <hyperlink ref="F143" r:id="rId10" display="https://podminky.urs.cz/item/CS_URS_2021_02/949101111"/>
    <hyperlink ref="F147" r:id="rId11" display="https://podminky.urs.cz/item/CS_URS_2021_02/952902021"/>
    <hyperlink ref="F151" r:id="rId12" display="https://podminky.urs.cz/item/CS_URS_2021_02/962031133"/>
    <hyperlink ref="F155" r:id="rId13" display="https://podminky.urs.cz/item/CS_URS_2021_02/965043421"/>
    <hyperlink ref="F159" r:id="rId14" display="https://podminky.urs.cz/item/CS_URS_2021_02/968072456"/>
    <hyperlink ref="F162" r:id="rId15" display="https://podminky.urs.cz/item/CS_URS_2021_02/971033641"/>
    <hyperlink ref="F166" r:id="rId16" display="https://podminky.urs.cz/item/CS_URS_2021_02/978059541"/>
    <hyperlink ref="F171" r:id="rId17" display="https://podminky.urs.cz/item/CS_URS_2021_02/997002611"/>
    <hyperlink ref="F174" r:id="rId18" display="https://podminky.urs.cz/item/CS_URS_2021_02/997013211"/>
    <hyperlink ref="F177" r:id="rId19" display="https://podminky.urs.cz/item/CS_URS_2021_02/997013219"/>
    <hyperlink ref="F180" r:id="rId20" display="https://podminky.urs.cz/item/CS_URS_2021_02/997013501"/>
    <hyperlink ref="F183" r:id="rId21" display="https://podminky.urs.cz/item/CS_URS_2021_02/997013509"/>
    <hyperlink ref="F186" r:id="rId22" display="https://podminky.urs.cz/item/CS_URS_2021_02/997013631"/>
    <hyperlink ref="F190" r:id="rId23" display="https://podminky.urs.cz/item/CS_URS_2021_02/998018001"/>
    <hyperlink ref="F195" r:id="rId24" display="https://podminky.urs.cz/item/CS_URS_2021_02/721220801"/>
    <hyperlink ref="F199" r:id="rId25" display="https://podminky.urs.cz/item/CS_URS_2021_02/725110811"/>
    <hyperlink ref="F202" r:id="rId26" display="https://podminky.urs.cz/item/CS_URS_2021_02/725112002"/>
    <hyperlink ref="F205" r:id="rId27" display="https://podminky.urs.cz/item/CS_URS_2021_02/725121502"/>
    <hyperlink ref="F208" r:id="rId28" display="https://podminky.urs.cz/item/CS_URS_2021_02/725122817"/>
    <hyperlink ref="F211" r:id="rId29" display="https://podminky.urs.cz/item/CS_URS_2021_02/725210821"/>
    <hyperlink ref="F214" r:id="rId30" display="https://podminky.urs.cz/item/CS_URS_2021_02/725211603"/>
    <hyperlink ref="F217" r:id="rId31" display="https://podminky.urs.cz/item/CS_URS_2021_02/725243902"/>
    <hyperlink ref="F220" r:id="rId32" display="https://podminky.urs.cz/item/CS_URS_2021_02/55484430"/>
    <hyperlink ref="F225" r:id="rId33" display="https://podminky.urs.cz/item/CS_URS_2021_02/725820802"/>
    <hyperlink ref="F228" r:id="rId34" display="https://podminky.urs.cz/item/CS_URS_2021_02/725822631"/>
    <hyperlink ref="F231" r:id="rId35" display="https://podminky.urs.cz/item/CS_URS_2021_02/725861102"/>
    <hyperlink ref="F234" r:id="rId36" display="https://podminky.urs.cz/item/CS_URS_2021_02/998725101"/>
    <hyperlink ref="F237" r:id="rId37" display="https://podminky.urs.cz/item/CS_URS_2021_02/998725181"/>
    <hyperlink ref="F241" r:id="rId38" display="https://podminky.urs.cz/item/CS_URS_2021_02/741310201"/>
    <hyperlink ref="F246" r:id="rId39" display="https://podminky.urs.cz/item/CS_URS_2021_02/741313032"/>
    <hyperlink ref="F249" r:id="rId40" display="https://podminky.urs.cz/item/CS_URS_2021_02/34555243"/>
    <hyperlink ref="F256" r:id="rId41" display="https://podminky.urs.cz/item/CS_URS_2021_02/766660001"/>
    <hyperlink ref="F259" r:id="rId42" display="https://podminky.urs.cz/item/CS_URS_2021_02/61161001"/>
    <hyperlink ref="F266" r:id="rId43" display="https://podminky.urs.cz/item/CS_URS_2021_02/766660002"/>
    <hyperlink ref="F271" r:id="rId44" display="https://podminky.urs.cz/item/CS_URS_2021_02/766691932"/>
    <hyperlink ref="F275" r:id="rId45" display="https://podminky.urs.cz/item/CS_URS_2021_02/771573113"/>
    <hyperlink ref="F279" r:id="rId46" display="https://podminky.urs.cz/item/CS_URS_2021_02/59761409"/>
    <hyperlink ref="F283" r:id="rId47" display="https://podminky.urs.cz/item/CS_URS_2021_02/771573810"/>
    <hyperlink ref="F287" r:id="rId48" display="https://podminky.urs.cz/item/CS_URS_2021_02/771591112"/>
    <hyperlink ref="F291" r:id="rId49" display="https://podminky.urs.cz/item/CS_URS_2021_02/998771101"/>
    <hyperlink ref="F294" r:id="rId50" display="https://podminky.urs.cz/item/CS_URS_2021_02/998771181"/>
    <hyperlink ref="F298" r:id="rId51" display="https://podminky.urs.cz/item/CS_URS_2021_02/776121112"/>
    <hyperlink ref="F301" r:id="rId52" display="https://podminky.urs.cz/item/CS_URS_2021_02/776141111"/>
    <hyperlink ref="F304" r:id="rId53" display="https://podminky.urs.cz/item/CS_URS_2021_02/776201811"/>
    <hyperlink ref="F307" r:id="rId54" display="https://podminky.urs.cz/item/CS_URS_2021_02/776411111"/>
    <hyperlink ref="F311" r:id="rId55" display="https://podminky.urs.cz/item/CS_URS_2021_02/28411009"/>
    <hyperlink ref="F315" r:id="rId56" display="https://podminky.urs.cz/item/CS_URS_2021_02/998776101"/>
    <hyperlink ref="F318" r:id="rId57" display="https://podminky.urs.cz/item/CS_URS_2021_02/998776181"/>
    <hyperlink ref="F322" r:id="rId58" display="https://podminky.urs.cz/item/CS_URS_2021_02/781121011"/>
    <hyperlink ref="F326" r:id="rId59" display="https://podminky.urs.cz/item/CS_URS_2021_02/781131112"/>
    <hyperlink ref="F330" r:id="rId60" display="https://podminky.urs.cz/item/CS_URS_2021_02/781473112"/>
    <hyperlink ref="F334" r:id="rId61" display="https://podminky.urs.cz/item/CS_URS_2021_02/59761026"/>
    <hyperlink ref="F338" r:id="rId62" display="https://podminky.urs.cz/item/CS_URS_2021_02/781493511"/>
    <hyperlink ref="F341" r:id="rId63" display="https://podminky.urs.cz/item/CS_URS_2021_02/998781101"/>
    <hyperlink ref="F344" r:id="rId64" display="https://podminky.urs.cz/item/CS_URS_2021_02/998781181"/>
    <hyperlink ref="F353" r:id="rId65" display="https://podminky.urs.cz/item/CS_URS_2021_02/784121003"/>
    <hyperlink ref="F357" r:id="rId66" display="https://podminky.urs.cz/item/CS_URS_2021_02/784161203"/>
    <hyperlink ref="F360" r:id="rId67" display="https://podminky.urs.cz/item/CS_URS_2021_02/784161223"/>
    <hyperlink ref="F363" r:id="rId68" display="https://podminky.urs.cz/item/CS_URS_2021_02/784161233"/>
    <hyperlink ref="F366" r:id="rId69" display="https://podminky.urs.cz/item/CS_URS_2021_02/784181103"/>
    <hyperlink ref="F372" r:id="rId70" display="https://podminky.urs.cz/item/CS_URS_2021_02/784221103"/>
    <hyperlink ref="F378" r:id="rId71" display="https://podminky.urs.cz/item/CS_URS_2021_02/784221141"/>
    <hyperlink ref="F387" r:id="rId72" display="https://podminky.urs.cz/item/CS_URS_2021_02/030001000"/>
    <hyperlink ref="F391" r:id="rId73" display="https://podminky.urs.cz/item/CS_URS_2021_02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4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customWidth="1"/>
    <col min="2" max="2" width="1.171875" customWidth="1"/>
    <col min="3" max="3" width="4.160156" customWidth="1"/>
    <col min="4" max="4" width="4.332031" customWidth="1"/>
    <col min="5" max="5" width="17.16016" customWidth="1"/>
    <col min="6" max="6" width="100.832" customWidth="1"/>
    <col min="7" max="7" width="7.5" customWidth="1"/>
    <col min="8" max="8" width="14" customWidth="1"/>
    <col min="9" max="9" width="15.83203" customWidth="1"/>
    <col min="10" max="10" width="22.33203" customWidth="1"/>
    <col min="11" max="11" width="22.33203" customWidth="1"/>
    <col min="12" max="12" width="9.332031" customWidth="1"/>
    <col min="13" max="13" width="10.83203" hidden="1" customWidth="1"/>
    <col min="14" max="14" width="9.332031" hidden="1"/>
    <col min="15" max="15" width="14.16016" hidden="1" customWidth="1"/>
    <col min="16" max="16" width="14.16016" hidden="1" customWidth="1"/>
    <col min="17" max="17" width="14.16016" hidden="1" customWidth="1"/>
    <col min="18" max="18" width="14.16016" hidden="1" customWidth="1"/>
    <col min="19" max="19" width="14.16016" hidden="1" customWidth="1"/>
    <col min="20" max="20" width="14.16016" hidden="1" customWidth="1"/>
    <col min="21" max="21" width="16.33203" hidden="1" customWidth="1"/>
    <col min="22" max="22" width="12.33203" customWidth="1"/>
    <col min="23" max="23" width="16.33203" customWidth="1"/>
    <col min="24" max="24" width="12.33203" customWidth="1"/>
    <col min="25" max="25" width="15" customWidth="1"/>
    <col min="26" max="26" width="11" customWidth="1"/>
    <col min="27" max="27" width="15" customWidth="1"/>
    <col min="28" max="28" width="16.33203" customWidth="1"/>
    <col min="29" max="29" width="11" customWidth="1"/>
    <col min="30" max="30" width="15" customWidth="1"/>
    <col min="31" max="31" width="16.33203" customWidth="1"/>
    <col min="44" max="44" width="9.332031" hidden="1"/>
    <col min="45" max="45" width="9.332031" hidden="1"/>
    <col min="46" max="46" width="9.332031" hidden="1"/>
    <col min="47" max="47" width="9.332031" hidden="1"/>
    <col min="48" max="48" width="9.332031" hidden="1"/>
    <col min="49" max="49" width="9.332031" hidden="1"/>
    <col min="50" max="50" width="9.332031" hidden="1"/>
    <col min="51" max="51" width="9.332031" hidden="1"/>
    <col min="52" max="52" width="9.332031" hidden="1"/>
    <col min="53" max="53" width="9.332031" hidden="1"/>
    <col min="54" max="54" width="9.332031" hidden="1"/>
    <col min="55" max="55" width="9.332031" hidden="1"/>
    <col min="56" max="56" width="9.332031" hidden="1"/>
    <col min="57" max="57" width="9.332031" hidden="1"/>
    <col min="58" max="58" width="9.332031" hidden="1"/>
    <col min="59" max="59" width="9.332031" hidden="1"/>
    <col min="60" max="60" width="9.332031" hidden="1"/>
    <col min="61" max="61" width="9.332031" hidden="1"/>
    <col min="62" max="62" width="9.332031" hidden="1"/>
    <col min="63" max="63" width="9.332031" hidden="1"/>
    <col min="64" max="64" width="9.332031" hidden="1"/>
    <col min="65" max="65" width="9.332031" hidden="1"/>
  </cols>
  <sheetData>
    <row r="2" ht="36.96" customHeight="1">
      <c r="AT2" s="16" t="s">
        <v>90</v>
      </c>
    </row>
    <row r="3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77</v>
      </c>
    </row>
    <row r="4" ht="24.96" customHeight="1">
      <c r="B4" s="19"/>
      <c r="D4" s="139" t="s">
        <v>104</v>
      </c>
      <c r="L4" s="19"/>
      <c r="M4" s="140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1" t="s">
        <v>16</v>
      </c>
      <c r="L6" s="19"/>
    </row>
    <row r="7" ht="16.5" customHeight="1">
      <c r="B7" s="19"/>
      <c r="E7" s="142" t="str">
        <f>'Rekapitulace stavby'!K6</f>
        <v>Čtyřlístek- udržovací práce DL</v>
      </c>
      <c r="F7" s="141"/>
      <c r="G7" s="141"/>
      <c r="H7" s="141"/>
      <c r="L7" s="19"/>
    </row>
    <row r="8" ht="12" customHeight="1">
      <c r="B8" s="19"/>
      <c r="D8" s="141" t="s">
        <v>105</v>
      </c>
      <c r="L8" s="19"/>
    </row>
    <row r="9" s="1" customFormat="1" ht="16.5" customHeight="1">
      <c r="A9" s="37"/>
      <c r="B9" s="43"/>
      <c r="C9" s="37"/>
      <c r="D9" s="37"/>
      <c r="E9" s="142" t="s">
        <v>106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1" customFormat="1" ht="12" customHeight="1">
      <c r="A10" s="37"/>
      <c r="B10" s="43"/>
      <c r="C10" s="37"/>
      <c r="D10" s="141" t="s">
        <v>107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1" customFormat="1" ht="16.5" customHeight="1">
      <c r="A11" s="37"/>
      <c r="B11" s="43"/>
      <c r="C11" s="37"/>
      <c r="D11" s="37"/>
      <c r="E11" s="144" t="s">
        <v>784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1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1" customFormat="1" ht="12" customHeight="1">
      <c r="A13" s="37"/>
      <c r="B13" s="43"/>
      <c r="C13" s="37"/>
      <c r="D13" s="141" t="s">
        <v>18</v>
      </c>
      <c r="E13" s="37"/>
      <c r="F13" s="132" t="s">
        <v>19</v>
      </c>
      <c r="G13" s="37"/>
      <c r="H13" s="37"/>
      <c r="I13" s="141" t="s">
        <v>20</v>
      </c>
      <c r="J13" s="132" t="s">
        <v>19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1" customFormat="1" ht="12" customHeight="1">
      <c r="A14" s="37"/>
      <c r="B14" s="43"/>
      <c r="C14" s="37"/>
      <c r="D14" s="141" t="s">
        <v>21</v>
      </c>
      <c r="E14" s="37"/>
      <c r="F14" s="132" t="s">
        <v>22</v>
      </c>
      <c r="G14" s="37"/>
      <c r="H14" s="37"/>
      <c r="I14" s="141" t="s">
        <v>23</v>
      </c>
      <c r="J14" s="145" t="str">
        <f>'Rekapitulace stavby'!AN8</f>
        <v>19. 11. 2021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1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1" customFormat="1" ht="12" customHeight="1">
      <c r="A16" s="37"/>
      <c r="B16" s="43"/>
      <c r="C16" s="37"/>
      <c r="D16" s="141" t="s">
        <v>25</v>
      </c>
      <c r="E16" s="37"/>
      <c r="F16" s="37"/>
      <c r="G16" s="37"/>
      <c r="H16" s="37"/>
      <c r="I16" s="141" t="s">
        <v>26</v>
      </c>
      <c r="J16" s="132" t="s">
        <v>27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1" customFormat="1" ht="18" customHeight="1">
      <c r="A17" s="37"/>
      <c r="B17" s="43"/>
      <c r="C17" s="37"/>
      <c r="D17" s="37"/>
      <c r="E17" s="132" t="s">
        <v>28</v>
      </c>
      <c r="F17" s="37"/>
      <c r="G17" s="37"/>
      <c r="H17" s="37"/>
      <c r="I17" s="141" t="s">
        <v>29</v>
      </c>
      <c r="J17" s="132" t="s">
        <v>30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1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1" customFormat="1" ht="12" customHeight="1">
      <c r="A19" s="37"/>
      <c r="B19" s="43"/>
      <c r="C19" s="37"/>
      <c r="D19" s="141" t="s">
        <v>31</v>
      </c>
      <c r="E19" s="37"/>
      <c r="F19" s="37"/>
      <c r="G19" s="37"/>
      <c r="H19" s="37"/>
      <c r="I19" s="141" t="s">
        <v>26</v>
      </c>
      <c r="J19" s="32" t="str">
        <f>'Rekapitulace stavby'!AN13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1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1" t="s">
        <v>29</v>
      </c>
      <c r="J20" s="32" t="str">
        <f>'Rekapitulace stavby'!AN14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1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1" customFormat="1" ht="12" customHeight="1">
      <c r="A22" s="37"/>
      <c r="B22" s="43"/>
      <c r="C22" s="37"/>
      <c r="D22" s="141" t="s">
        <v>33</v>
      </c>
      <c r="E22" s="37"/>
      <c r="F22" s="37"/>
      <c r="G22" s="37"/>
      <c r="H22" s="37"/>
      <c r="I22" s="141" t="s">
        <v>26</v>
      </c>
      <c r="J22" s="132" t="str">
        <f>IF('Rekapitulace stavby'!AN16="","",'Rekapitulace stavby'!AN16)</f>
        <v/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1" customFormat="1" ht="18" customHeight="1">
      <c r="A23" s="37"/>
      <c r="B23" s="43"/>
      <c r="C23" s="37"/>
      <c r="D23" s="37"/>
      <c r="E23" s="132" t="str">
        <f>IF('Rekapitulace stavby'!E17="","",'Rekapitulace stavby'!E17)</f>
        <v xml:space="preserve"> </v>
      </c>
      <c r="F23" s="37"/>
      <c r="G23" s="37"/>
      <c r="H23" s="37"/>
      <c r="I23" s="141" t="s">
        <v>29</v>
      </c>
      <c r="J23" s="132" t="str">
        <f>IF('Rekapitulace stavby'!AN17="","",'Rekapitulace stavby'!AN17)</f>
        <v/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1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1" customFormat="1" ht="12" customHeight="1">
      <c r="A25" s="37"/>
      <c r="B25" s="43"/>
      <c r="C25" s="37"/>
      <c r="D25" s="141" t="s">
        <v>36</v>
      </c>
      <c r="E25" s="37"/>
      <c r="F25" s="37"/>
      <c r="G25" s="37"/>
      <c r="H25" s="37"/>
      <c r="I25" s="141" t="s">
        <v>26</v>
      </c>
      <c r="J25" s="132" t="str">
        <f>IF('Rekapitulace stavby'!AN19="","",'Rekapitulace stavby'!AN19)</f>
        <v/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1" customFormat="1" ht="18" customHeight="1">
      <c r="A26" s="37"/>
      <c r="B26" s="43"/>
      <c r="C26" s="37"/>
      <c r="D26" s="37"/>
      <c r="E26" s="132" t="str">
        <f>IF('Rekapitulace stavby'!E20="","",'Rekapitulace stavby'!E20)</f>
        <v xml:space="preserve"> </v>
      </c>
      <c r="F26" s="37"/>
      <c r="G26" s="37"/>
      <c r="H26" s="37"/>
      <c r="I26" s="141" t="s">
        <v>29</v>
      </c>
      <c r="J26" s="132" t="str">
        <f>IF('Rekapitulace stavby'!AN20="","",'Rekapitulace stavby'!AN20)</f>
        <v/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1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1" customFormat="1" ht="12" customHeight="1">
      <c r="A28" s="37"/>
      <c r="B28" s="43"/>
      <c r="C28" s="37"/>
      <c r="D28" s="141" t="s">
        <v>37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7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1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1" customFormat="1" ht="6.96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1" customFormat="1" ht="25.44" customHeight="1">
      <c r="A32" s="37"/>
      <c r="B32" s="43"/>
      <c r="C32" s="37"/>
      <c r="D32" s="151" t="s">
        <v>39</v>
      </c>
      <c r="E32" s="37"/>
      <c r="F32" s="37"/>
      <c r="G32" s="37"/>
      <c r="H32" s="37"/>
      <c r="I32" s="37"/>
      <c r="J32" s="152">
        <f>ROUND(J105, 2)</f>
        <v>649760.89000000001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1" customFormat="1" ht="6.96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1" customFormat="1" ht="14.4" customHeight="1">
      <c r="A34" s="37"/>
      <c r="B34" s="43"/>
      <c r="C34" s="37"/>
      <c r="D34" s="37"/>
      <c r="E34" s="37"/>
      <c r="F34" s="153" t="s">
        <v>41</v>
      </c>
      <c r="G34" s="37"/>
      <c r="H34" s="37"/>
      <c r="I34" s="153" t="s">
        <v>40</v>
      </c>
      <c r="J34" s="153" t="s">
        <v>42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1" customFormat="1" ht="14.4" customHeight="1">
      <c r="A35" s="37"/>
      <c r="B35" s="43"/>
      <c r="C35" s="37"/>
      <c r="D35" s="154" t="s">
        <v>43</v>
      </c>
      <c r="E35" s="141" t="s">
        <v>44</v>
      </c>
      <c r="F35" s="155">
        <f>ROUND((SUM(BE105:BE374)),  2)</f>
        <v>0</v>
      </c>
      <c r="G35" s="37"/>
      <c r="H35" s="37"/>
      <c r="I35" s="156">
        <v>0.20999999999999999</v>
      </c>
      <c r="J35" s="155">
        <f>ROUND(((SUM(BE105:BE374))*I35),  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1" customFormat="1" ht="14.4" customHeight="1">
      <c r="A36" s="37"/>
      <c r="B36" s="43"/>
      <c r="C36" s="37"/>
      <c r="D36" s="37"/>
      <c r="E36" s="141" t="s">
        <v>45</v>
      </c>
      <c r="F36" s="155">
        <f>ROUND((SUM(BF105:BF374)),  2)</f>
        <v>649760.89000000001</v>
      </c>
      <c r="G36" s="37"/>
      <c r="H36" s="37"/>
      <c r="I36" s="156">
        <v>0.14999999999999999</v>
      </c>
      <c r="J36" s="155">
        <f>ROUND(((SUM(BF105:BF374))*I36),  2)</f>
        <v>97464.130000000005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1" customFormat="1" ht="14.4" customHeight="1">
      <c r="A37" s="37"/>
      <c r="B37" s="43"/>
      <c r="C37" s="37"/>
      <c r="D37" s="37"/>
      <c r="E37" s="141" t="s">
        <v>46</v>
      </c>
      <c r="F37" s="155">
        <f>ROUND((SUM(BG105:BG374)),  2)</f>
        <v>0</v>
      </c>
      <c r="G37" s="37"/>
      <c r="H37" s="37"/>
      <c r="I37" s="156">
        <v>0.20999999999999999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1" customFormat="1" ht="14.4" customHeight="1">
      <c r="A38" s="37"/>
      <c r="B38" s="43"/>
      <c r="C38" s="37"/>
      <c r="D38" s="37"/>
      <c r="E38" s="141" t="s">
        <v>47</v>
      </c>
      <c r="F38" s="155">
        <f>ROUND((SUM(BH105:BH374)),  2)</f>
        <v>0</v>
      </c>
      <c r="G38" s="37"/>
      <c r="H38" s="37"/>
      <c r="I38" s="156">
        <v>0.14999999999999999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A39" s="37"/>
      <c r="B39" s="43"/>
      <c r="C39" s="37"/>
      <c r="D39" s="37"/>
      <c r="E39" s="141" t="s">
        <v>48</v>
      </c>
      <c r="F39" s="155">
        <f>ROUND((SUM(BI105:BI374)),  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1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25.44" customHeight="1">
      <c r="A41" s="37"/>
      <c r="B41" s="43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59"/>
      <c r="J41" s="162">
        <f>SUM(J32:J39)</f>
        <v>747225.02000000002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1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="1" customFormat="1" ht="6.96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1" customFormat="1" ht="24.96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1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1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1" customFormat="1" ht="16.5" customHeight="1">
      <c r="A50" s="37"/>
      <c r="B50" s="38"/>
      <c r="C50" s="39"/>
      <c r="D50" s="39"/>
      <c r="E50" s="168" t="str">
        <f>E7</f>
        <v>Čtyřlístek- udržovací práce DL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ht="12" customHeight="1">
      <c r="B51" s="20"/>
      <c r="C51" s="31" t="s">
        <v>105</v>
      </c>
      <c r="D51" s="21"/>
      <c r="E51" s="21"/>
      <c r="F51" s="21"/>
      <c r="G51" s="21"/>
      <c r="H51" s="21"/>
      <c r="I51" s="21"/>
      <c r="J51" s="21"/>
      <c r="K51" s="21"/>
      <c r="L51" s="19"/>
    </row>
    <row r="52" s="1" customFormat="1" ht="16.5" customHeight="1">
      <c r="A52" s="37"/>
      <c r="B52" s="38"/>
      <c r="C52" s="39"/>
      <c r="D52" s="39"/>
      <c r="E52" s="168" t="s">
        <v>106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1" customFormat="1" ht="12" customHeight="1">
      <c r="A53" s="37"/>
      <c r="B53" s="38"/>
      <c r="C53" s="31" t="s">
        <v>107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1" customFormat="1" ht="16.5" customHeight="1">
      <c r="A54" s="37"/>
      <c r="B54" s="38"/>
      <c r="C54" s="39"/>
      <c r="D54" s="39"/>
      <c r="E54" s="68" t="str">
        <f>E11</f>
        <v>3 - 2NP-stavební část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1" customFormat="1" ht="6.96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1" customFormat="1" ht="12" customHeight="1">
      <c r="A56" s="37"/>
      <c r="B56" s="38"/>
      <c r="C56" s="31" t="s">
        <v>21</v>
      </c>
      <c r="D56" s="39"/>
      <c r="E56" s="39"/>
      <c r="F56" s="26" t="str">
        <f>F14</f>
        <v>Ostrava</v>
      </c>
      <c r="G56" s="39"/>
      <c r="H56" s="39"/>
      <c r="I56" s="31" t="s">
        <v>23</v>
      </c>
      <c r="J56" s="71" t="str">
        <f>IF(J14="","",J14)</f>
        <v>19. 11. 2021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1" customFormat="1" ht="6.96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1" customFormat="1" ht="15.15" customHeight="1">
      <c r="A58" s="37"/>
      <c r="B58" s="38"/>
      <c r="C58" s="31" t="s">
        <v>25</v>
      </c>
      <c r="D58" s="39"/>
      <c r="E58" s="39"/>
      <c r="F58" s="26" t="str">
        <f>E17</f>
        <v>Čtyřlístek</v>
      </c>
      <c r="G58" s="39"/>
      <c r="H58" s="39"/>
      <c r="I58" s="31" t="s">
        <v>33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1" customFormat="1" ht="15.15" customHeight="1">
      <c r="A59" s="37"/>
      <c r="B59" s="38"/>
      <c r="C59" s="31" t="s">
        <v>31</v>
      </c>
      <c r="D59" s="39"/>
      <c r="E59" s="39"/>
      <c r="F59" s="26" t="str">
        <f>IF(E20="","",E20)</f>
        <v>Vyplň údaj</v>
      </c>
      <c r="G59" s="39"/>
      <c r="H59" s="39"/>
      <c r="I59" s="31" t="s">
        <v>36</v>
      </c>
      <c r="J59" s="35" t="str">
        <f>E26</f>
        <v xml:space="preserve"> 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="1" customFormat="1" ht="10.32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="1" customFormat="1" ht="29.28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="1" customFormat="1" ht="10.32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="1" customFormat="1" ht="22.8" customHeight="1">
      <c r="A63" s="37"/>
      <c r="B63" s="38"/>
      <c r="C63" s="172" t="s">
        <v>71</v>
      </c>
      <c r="D63" s="39"/>
      <c r="E63" s="39"/>
      <c r="F63" s="39"/>
      <c r="G63" s="39"/>
      <c r="H63" s="39"/>
      <c r="I63" s="39"/>
      <c r="J63" s="101">
        <f>J105</f>
        <v>649760.89000000001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="8" customFormat="1" ht="24.96" customHeight="1">
      <c r="A64" s="8"/>
      <c r="B64" s="173"/>
      <c r="C64" s="174"/>
      <c r="D64" s="175" t="s">
        <v>113</v>
      </c>
      <c r="E64" s="176"/>
      <c r="F64" s="176"/>
      <c r="G64" s="176"/>
      <c r="H64" s="176"/>
      <c r="I64" s="176"/>
      <c r="J64" s="177">
        <f>J106</f>
        <v>183065.44000000003</v>
      </c>
      <c r="K64" s="174"/>
      <c r="L64" s="17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="9" customFormat="1" ht="19.92" customHeight="1">
      <c r="A65" s="9"/>
      <c r="B65" s="179"/>
      <c r="C65" s="124"/>
      <c r="D65" s="180" t="s">
        <v>558</v>
      </c>
      <c r="E65" s="181"/>
      <c r="F65" s="181"/>
      <c r="G65" s="181"/>
      <c r="H65" s="181"/>
      <c r="I65" s="181"/>
      <c r="J65" s="182">
        <f>J107</f>
        <v>4012</v>
      </c>
      <c r="K65" s="124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19.92" customHeight="1">
      <c r="A66" s="9"/>
      <c r="B66" s="179"/>
      <c r="C66" s="124"/>
      <c r="D66" s="180" t="s">
        <v>114</v>
      </c>
      <c r="E66" s="181"/>
      <c r="F66" s="181"/>
      <c r="G66" s="181"/>
      <c r="H66" s="181"/>
      <c r="I66" s="181"/>
      <c r="J66" s="182">
        <f>J114</f>
        <v>77541.540000000008</v>
      </c>
      <c r="K66" s="124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19.92" customHeight="1">
      <c r="A67" s="9"/>
      <c r="B67" s="179"/>
      <c r="C67" s="124"/>
      <c r="D67" s="180" t="s">
        <v>115</v>
      </c>
      <c r="E67" s="181"/>
      <c r="F67" s="181"/>
      <c r="G67" s="181"/>
      <c r="H67" s="181"/>
      <c r="I67" s="181"/>
      <c r="J67" s="182">
        <f>J139</f>
        <v>83995.050000000003</v>
      </c>
      <c r="K67" s="124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19.92" customHeight="1">
      <c r="A68" s="9"/>
      <c r="B68" s="179"/>
      <c r="C68" s="124"/>
      <c r="D68" s="180" t="s">
        <v>116</v>
      </c>
      <c r="E68" s="181"/>
      <c r="F68" s="181"/>
      <c r="G68" s="181"/>
      <c r="H68" s="181"/>
      <c r="I68" s="181"/>
      <c r="J68" s="182">
        <f>J163</f>
        <v>15402.01</v>
      </c>
      <c r="K68" s="124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19.92" customHeight="1">
      <c r="A69" s="9"/>
      <c r="B69" s="179"/>
      <c r="C69" s="124"/>
      <c r="D69" s="180" t="s">
        <v>117</v>
      </c>
      <c r="E69" s="181"/>
      <c r="F69" s="181"/>
      <c r="G69" s="181"/>
      <c r="H69" s="181"/>
      <c r="I69" s="181"/>
      <c r="J69" s="182">
        <f>J182</f>
        <v>2114.8400000000001</v>
      </c>
      <c r="K69" s="124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8" customFormat="1" ht="24.96" customHeight="1">
      <c r="A70" s="8"/>
      <c r="B70" s="173"/>
      <c r="C70" s="174"/>
      <c r="D70" s="175" t="s">
        <v>118</v>
      </c>
      <c r="E70" s="176"/>
      <c r="F70" s="176"/>
      <c r="G70" s="176"/>
      <c r="H70" s="176"/>
      <c r="I70" s="176"/>
      <c r="J70" s="177">
        <f>J186</f>
        <v>459615.44999999995</v>
      </c>
      <c r="K70" s="174"/>
      <c r="L70" s="17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="9" customFormat="1" ht="19.92" customHeight="1">
      <c r="A71" s="9"/>
      <c r="B71" s="179"/>
      <c r="C71" s="124"/>
      <c r="D71" s="180" t="s">
        <v>119</v>
      </c>
      <c r="E71" s="181"/>
      <c r="F71" s="181"/>
      <c r="G71" s="181"/>
      <c r="H71" s="181"/>
      <c r="I71" s="181"/>
      <c r="J71" s="182">
        <f>J187</f>
        <v>5900</v>
      </c>
      <c r="K71" s="124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19.92" customHeight="1">
      <c r="A72" s="9"/>
      <c r="B72" s="179"/>
      <c r="C72" s="124"/>
      <c r="D72" s="180" t="s">
        <v>120</v>
      </c>
      <c r="E72" s="181"/>
      <c r="F72" s="181"/>
      <c r="G72" s="181"/>
      <c r="H72" s="181"/>
      <c r="I72" s="181"/>
      <c r="J72" s="182">
        <f>J191</f>
        <v>73262.279999999999</v>
      </c>
      <c r="K72" s="124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19.92" customHeight="1">
      <c r="A73" s="9"/>
      <c r="B73" s="179"/>
      <c r="C73" s="124"/>
      <c r="D73" s="180" t="s">
        <v>121</v>
      </c>
      <c r="E73" s="181"/>
      <c r="F73" s="181"/>
      <c r="G73" s="181"/>
      <c r="H73" s="181"/>
      <c r="I73" s="181"/>
      <c r="J73" s="182">
        <f>J233</f>
        <v>24072</v>
      </c>
      <c r="K73" s="124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9" customFormat="1" ht="19.92" customHeight="1">
      <c r="A74" s="9"/>
      <c r="B74" s="179"/>
      <c r="C74" s="124"/>
      <c r="D74" s="180" t="s">
        <v>122</v>
      </c>
      <c r="E74" s="181"/>
      <c r="F74" s="181"/>
      <c r="G74" s="181"/>
      <c r="H74" s="181"/>
      <c r="I74" s="181"/>
      <c r="J74" s="182">
        <f>J251</f>
        <v>26550</v>
      </c>
      <c r="K74" s="124"/>
      <c r="L74" s="18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9" customFormat="1" ht="19.92" customHeight="1">
      <c r="A75" s="9"/>
      <c r="B75" s="179"/>
      <c r="C75" s="124"/>
      <c r="D75" s="180" t="s">
        <v>125</v>
      </c>
      <c r="E75" s="181"/>
      <c r="F75" s="181"/>
      <c r="G75" s="181"/>
      <c r="H75" s="181"/>
      <c r="I75" s="181"/>
      <c r="J75" s="182">
        <f>J254</f>
        <v>53095.220000000008</v>
      </c>
      <c r="K75" s="124"/>
      <c r="L75" s="18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="9" customFormat="1" ht="19.92" customHeight="1">
      <c r="A76" s="9"/>
      <c r="B76" s="179"/>
      <c r="C76" s="124"/>
      <c r="D76" s="180" t="s">
        <v>560</v>
      </c>
      <c r="E76" s="181"/>
      <c r="F76" s="181"/>
      <c r="G76" s="181"/>
      <c r="H76" s="181"/>
      <c r="I76" s="181"/>
      <c r="J76" s="182">
        <f>J279</f>
        <v>2376.98</v>
      </c>
      <c r="K76" s="124"/>
      <c r="L76" s="183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9" customFormat="1" ht="19.92" customHeight="1">
      <c r="A77" s="9"/>
      <c r="B77" s="179"/>
      <c r="C77" s="124"/>
      <c r="D77" s="180" t="s">
        <v>126</v>
      </c>
      <c r="E77" s="181"/>
      <c r="F77" s="181"/>
      <c r="G77" s="181"/>
      <c r="H77" s="181"/>
      <c r="I77" s="181"/>
      <c r="J77" s="182">
        <f>J302</f>
        <v>31215.34</v>
      </c>
      <c r="K77" s="124"/>
      <c r="L77" s="18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="9" customFormat="1" ht="19.92" customHeight="1">
      <c r="A78" s="9"/>
      <c r="B78" s="179"/>
      <c r="C78" s="124"/>
      <c r="D78" s="180" t="s">
        <v>127</v>
      </c>
      <c r="E78" s="181"/>
      <c r="F78" s="181"/>
      <c r="G78" s="181"/>
      <c r="H78" s="181"/>
      <c r="I78" s="181"/>
      <c r="J78" s="182">
        <f>J328</f>
        <v>34220</v>
      </c>
      <c r="K78" s="124"/>
      <c r="L78" s="183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="9" customFormat="1" ht="19.92" customHeight="1">
      <c r="A79" s="9"/>
      <c r="B79" s="179"/>
      <c r="C79" s="124"/>
      <c r="D79" s="180" t="s">
        <v>128</v>
      </c>
      <c r="E79" s="181"/>
      <c r="F79" s="181"/>
      <c r="G79" s="181"/>
      <c r="H79" s="181"/>
      <c r="I79" s="181"/>
      <c r="J79" s="182">
        <f>J333</f>
        <v>202728.62999999998</v>
      </c>
      <c r="K79" s="124"/>
      <c r="L79" s="183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="9" customFormat="1" ht="19.92" customHeight="1">
      <c r="A80" s="9"/>
      <c r="B80" s="179"/>
      <c r="C80" s="124"/>
      <c r="D80" s="180" t="s">
        <v>129</v>
      </c>
      <c r="E80" s="181"/>
      <c r="F80" s="181"/>
      <c r="G80" s="181"/>
      <c r="H80" s="181"/>
      <c r="I80" s="181"/>
      <c r="J80" s="182">
        <f>J363</f>
        <v>6195</v>
      </c>
      <c r="K80" s="124"/>
      <c r="L80" s="183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="8" customFormat="1" ht="24.96" customHeight="1">
      <c r="A81" s="8"/>
      <c r="B81" s="173"/>
      <c r="C81" s="174"/>
      <c r="D81" s="175" t="s">
        <v>130</v>
      </c>
      <c r="E81" s="176"/>
      <c r="F81" s="176"/>
      <c r="G81" s="176"/>
      <c r="H81" s="176"/>
      <c r="I81" s="176"/>
      <c r="J81" s="177">
        <f>J366</f>
        <v>7080</v>
      </c>
      <c r="K81" s="174"/>
      <c r="L81" s="17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="9" customFormat="1" ht="19.92" customHeight="1">
      <c r="A82" s="9"/>
      <c r="B82" s="179"/>
      <c r="C82" s="124"/>
      <c r="D82" s="180" t="s">
        <v>131</v>
      </c>
      <c r="E82" s="181"/>
      <c r="F82" s="181"/>
      <c r="G82" s="181"/>
      <c r="H82" s="181"/>
      <c r="I82" s="181"/>
      <c r="J82" s="182">
        <f>J367</f>
        <v>4720</v>
      </c>
      <c r="K82" s="124"/>
      <c r="L82" s="183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="9" customFormat="1" ht="19.92" customHeight="1">
      <c r="A83" s="9"/>
      <c r="B83" s="179"/>
      <c r="C83" s="124"/>
      <c r="D83" s="180" t="s">
        <v>132</v>
      </c>
      <c r="E83" s="181"/>
      <c r="F83" s="181"/>
      <c r="G83" s="181"/>
      <c r="H83" s="181"/>
      <c r="I83" s="181"/>
      <c r="J83" s="182">
        <f>J371</f>
        <v>2360</v>
      </c>
      <c r="K83" s="124"/>
      <c r="L83" s="183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="1" customFormat="1" ht="21.84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4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1" customFormat="1" ht="6.96" customHeight="1">
      <c r="A85" s="37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14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9" s="1" customFormat="1" ht="6.96" customHeight="1">
      <c r="A89" s="37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1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1" customFormat="1" ht="24.96" customHeight="1">
      <c r="A90" s="37"/>
      <c r="B90" s="38"/>
      <c r="C90" s="22" t="s">
        <v>133</v>
      </c>
      <c r="D90" s="39"/>
      <c r="E90" s="39"/>
      <c r="F90" s="39"/>
      <c r="G90" s="39"/>
      <c r="H90" s="39"/>
      <c r="I90" s="39"/>
      <c r="J90" s="39"/>
      <c r="K90" s="39"/>
      <c r="L90" s="1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1" customFormat="1" ht="6.96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1" customFormat="1" ht="12" customHeight="1">
      <c r="A92" s="37"/>
      <c r="B92" s="38"/>
      <c r="C92" s="31" t="s">
        <v>16</v>
      </c>
      <c r="D92" s="39"/>
      <c r="E92" s="39"/>
      <c r="F92" s="39"/>
      <c r="G92" s="39"/>
      <c r="H92" s="39"/>
      <c r="I92" s="39"/>
      <c r="J92" s="39"/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1" customFormat="1" ht="16.5" customHeight="1">
      <c r="A93" s="37"/>
      <c r="B93" s="38"/>
      <c r="C93" s="39"/>
      <c r="D93" s="39"/>
      <c r="E93" s="168" t="str">
        <f>E7</f>
        <v>Čtyřlístek- udržovací práce DL</v>
      </c>
      <c r="F93" s="31"/>
      <c r="G93" s="31"/>
      <c r="H93" s="31"/>
      <c r="I93" s="39"/>
      <c r="J93" s="39"/>
      <c r="K93" s="39"/>
      <c r="L93" s="14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t="12" customHeight="1">
      <c r="B94" s="20"/>
      <c r="C94" s="31" t="s">
        <v>105</v>
      </c>
      <c r="D94" s="21"/>
      <c r="E94" s="21"/>
      <c r="F94" s="21"/>
      <c r="G94" s="21"/>
      <c r="H94" s="21"/>
      <c r="I94" s="21"/>
      <c r="J94" s="21"/>
      <c r="K94" s="21"/>
      <c r="L94" s="19"/>
    </row>
    <row r="95" s="1" customFormat="1" ht="16.5" customHeight="1">
      <c r="A95" s="37"/>
      <c r="B95" s="38"/>
      <c r="C95" s="39"/>
      <c r="D95" s="39"/>
      <c r="E95" s="168" t="s">
        <v>106</v>
      </c>
      <c r="F95" s="39"/>
      <c r="G95" s="39"/>
      <c r="H95" s="39"/>
      <c r="I95" s="39"/>
      <c r="J95" s="39"/>
      <c r="K95" s="39"/>
      <c r="L95" s="143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1" customFormat="1" ht="12" customHeight="1">
      <c r="A96" s="37"/>
      <c r="B96" s="38"/>
      <c r="C96" s="31" t="s">
        <v>107</v>
      </c>
      <c r="D96" s="39"/>
      <c r="E96" s="39"/>
      <c r="F96" s="39"/>
      <c r="G96" s="39"/>
      <c r="H96" s="39"/>
      <c r="I96" s="39"/>
      <c r="J96" s="39"/>
      <c r="K96" s="39"/>
      <c r="L96" s="14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1" customFormat="1" ht="16.5" customHeight="1">
      <c r="A97" s="37"/>
      <c r="B97" s="38"/>
      <c r="C97" s="39"/>
      <c r="D97" s="39"/>
      <c r="E97" s="68" t="str">
        <f>E11</f>
        <v>3 - 2NP-stavební část</v>
      </c>
      <c r="F97" s="39"/>
      <c r="G97" s="39"/>
      <c r="H97" s="39"/>
      <c r="I97" s="39"/>
      <c r="J97" s="39"/>
      <c r="K97" s="39"/>
      <c r="L97" s="14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1" customFormat="1" ht="6.96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14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1" customFormat="1" ht="12" customHeight="1">
      <c r="A99" s="37"/>
      <c r="B99" s="38"/>
      <c r="C99" s="31" t="s">
        <v>21</v>
      </c>
      <c r="D99" s="39"/>
      <c r="E99" s="39"/>
      <c r="F99" s="26" t="str">
        <f>F14</f>
        <v>Ostrava</v>
      </c>
      <c r="G99" s="39"/>
      <c r="H99" s="39"/>
      <c r="I99" s="31" t="s">
        <v>23</v>
      </c>
      <c r="J99" s="71" t="str">
        <f>IF(J14="","",J14)</f>
        <v>19. 11. 2021</v>
      </c>
      <c r="K99" s="39"/>
      <c r="L99" s="143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1" customFormat="1" ht="6.96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143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1" customFormat="1" ht="15.15" customHeight="1">
      <c r="A101" s="37"/>
      <c r="B101" s="38"/>
      <c r="C101" s="31" t="s">
        <v>25</v>
      </c>
      <c r="D101" s="39"/>
      <c r="E101" s="39"/>
      <c r="F101" s="26" t="str">
        <f>E17</f>
        <v>Čtyřlístek</v>
      </c>
      <c r="G101" s="39"/>
      <c r="H101" s="39"/>
      <c r="I101" s="31" t="s">
        <v>33</v>
      </c>
      <c r="J101" s="35" t="str">
        <f>E23</f>
        <v xml:space="preserve"> </v>
      </c>
      <c r="K101" s="39"/>
      <c r="L101" s="143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1" customFormat="1" ht="15.15" customHeight="1">
      <c r="A102" s="37"/>
      <c r="B102" s="38"/>
      <c r="C102" s="31" t="s">
        <v>31</v>
      </c>
      <c r="D102" s="39"/>
      <c r="E102" s="39"/>
      <c r="F102" s="26" t="str">
        <f>IF(E20="","",E20)</f>
        <v>Vyplň údaj</v>
      </c>
      <c r="G102" s="39"/>
      <c r="H102" s="39"/>
      <c r="I102" s="31" t="s">
        <v>36</v>
      </c>
      <c r="J102" s="35" t="str">
        <f>E26</f>
        <v xml:space="preserve"> </v>
      </c>
      <c r="K102" s="39"/>
      <c r="L102" s="143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1" customFormat="1" ht="10.32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143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10" customFormat="1" ht="29.28" customHeight="1">
      <c r="A104" s="184"/>
      <c r="B104" s="185"/>
      <c r="C104" s="186" t="s">
        <v>134</v>
      </c>
      <c r="D104" s="187" t="s">
        <v>58</v>
      </c>
      <c r="E104" s="187" t="s">
        <v>54</v>
      </c>
      <c r="F104" s="187" t="s">
        <v>55</v>
      </c>
      <c r="G104" s="187" t="s">
        <v>135</v>
      </c>
      <c r="H104" s="187" t="s">
        <v>136</v>
      </c>
      <c r="I104" s="187" t="s">
        <v>137</v>
      </c>
      <c r="J104" s="187" t="s">
        <v>111</v>
      </c>
      <c r="K104" s="188" t="s">
        <v>138</v>
      </c>
      <c r="L104" s="189"/>
      <c r="M104" s="91" t="s">
        <v>19</v>
      </c>
      <c r="N104" s="92" t="s">
        <v>43</v>
      </c>
      <c r="O104" s="92" t="s">
        <v>139</v>
      </c>
      <c r="P104" s="92" t="s">
        <v>140</v>
      </c>
      <c r="Q104" s="92" t="s">
        <v>141</v>
      </c>
      <c r="R104" s="92" t="s">
        <v>142</v>
      </c>
      <c r="S104" s="92" t="s">
        <v>143</v>
      </c>
      <c r="T104" s="93" t="s">
        <v>144</v>
      </c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</row>
    <row r="105" s="1" customFormat="1" ht="22.8" customHeight="1">
      <c r="A105" s="37"/>
      <c r="B105" s="38"/>
      <c r="C105" s="98" t="s">
        <v>145</v>
      </c>
      <c r="D105" s="39"/>
      <c r="E105" s="39"/>
      <c r="F105" s="39"/>
      <c r="G105" s="39"/>
      <c r="H105" s="39"/>
      <c r="I105" s="39"/>
      <c r="J105" s="190">
        <f>BK105</f>
        <v>649760.89000000001</v>
      </c>
      <c r="K105" s="39"/>
      <c r="L105" s="43"/>
      <c r="M105" s="94"/>
      <c r="N105" s="191"/>
      <c r="O105" s="95"/>
      <c r="P105" s="192">
        <f>P106+P186+P366</f>
        <v>0</v>
      </c>
      <c r="Q105" s="95"/>
      <c r="R105" s="192">
        <f>R106+R186+R366</f>
        <v>3.9513764</v>
      </c>
      <c r="S105" s="95"/>
      <c r="T105" s="193">
        <f>T106+T186+T366</f>
        <v>4.78548156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72</v>
      </c>
      <c r="AU105" s="16" t="s">
        <v>112</v>
      </c>
      <c r="BK105" s="194">
        <f>BK106+BK186+BK366</f>
        <v>649760.89000000001</v>
      </c>
    </row>
    <row r="106" s="11" customFormat="1" ht="25.92" customHeight="1">
      <c r="A106" s="11"/>
      <c r="B106" s="195"/>
      <c r="C106" s="196"/>
      <c r="D106" s="197" t="s">
        <v>72</v>
      </c>
      <c r="E106" s="198" t="s">
        <v>146</v>
      </c>
      <c r="F106" s="198" t="s">
        <v>147</v>
      </c>
      <c r="G106" s="196"/>
      <c r="H106" s="196"/>
      <c r="I106" s="199"/>
      <c r="J106" s="200">
        <f>BK106</f>
        <v>183065.44000000003</v>
      </c>
      <c r="K106" s="196"/>
      <c r="L106" s="201"/>
      <c r="M106" s="202"/>
      <c r="N106" s="203"/>
      <c r="O106" s="203"/>
      <c r="P106" s="204">
        <f>P107+P114+P139+P163+P182</f>
        <v>0</v>
      </c>
      <c r="Q106" s="203"/>
      <c r="R106" s="204">
        <f>R107+R114+R139+R163+R182</f>
        <v>1.4360896000000001</v>
      </c>
      <c r="S106" s="203"/>
      <c r="T106" s="205">
        <f>T107+T114+T139+T163+T182</f>
        <v>4.5549999999999997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06" t="s">
        <v>77</v>
      </c>
      <c r="AT106" s="207" t="s">
        <v>72</v>
      </c>
      <c r="AU106" s="207" t="s">
        <v>73</v>
      </c>
      <c r="AY106" s="206" t="s">
        <v>148</v>
      </c>
      <c r="BK106" s="208">
        <f>BK107+BK114+BK139+BK163+BK182</f>
        <v>183065.44000000003</v>
      </c>
    </row>
    <row r="107" s="11" customFormat="1" ht="22.8" customHeight="1">
      <c r="A107" s="11"/>
      <c r="B107" s="195"/>
      <c r="C107" s="196"/>
      <c r="D107" s="197" t="s">
        <v>72</v>
      </c>
      <c r="E107" s="209" t="s">
        <v>88</v>
      </c>
      <c r="F107" s="209" t="s">
        <v>561</v>
      </c>
      <c r="G107" s="196"/>
      <c r="H107" s="196"/>
      <c r="I107" s="199"/>
      <c r="J107" s="210">
        <f>BK107</f>
        <v>4012</v>
      </c>
      <c r="K107" s="196"/>
      <c r="L107" s="201"/>
      <c r="M107" s="202"/>
      <c r="N107" s="203"/>
      <c r="O107" s="203"/>
      <c r="P107" s="204">
        <f>SUM(P108:P113)</f>
        <v>0</v>
      </c>
      <c r="Q107" s="203"/>
      <c r="R107" s="204">
        <f>SUM(R108:R113)</f>
        <v>0.072160000000000002</v>
      </c>
      <c r="S107" s="203"/>
      <c r="T107" s="205">
        <f>SUM(T108:T113)</f>
        <v>0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R107" s="206" t="s">
        <v>77</v>
      </c>
      <c r="AT107" s="207" t="s">
        <v>72</v>
      </c>
      <c r="AU107" s="207" t="s">
        <v>77</v>
      </c>
      <c r="AY107" s="206" t="s">
        <v>148</v>
      </c>
      <c r="BK107" s="208">
        <f>SUM(BK108:BK113)</f>
        <v>4012</v>
      </c>
    </row>
    <row r="108" s="1" customFormat="1" ht="16.5" customHeight="1">
      <c r="A108" s="37"/>
      <c r="B108" s="38"/>
      <c r="C108" s="211" t="s">
        <v>77</v>
      </c>
      <c r="D108" s="211" t="s">
        <v>151</v>
      </c>
      <c r="E108" s="212" t="s">
        <v>562</v>
      </c>
      <c r="F108" s="213" t="s">
        <v>563</v>
      </c>
      <c r="G108" s="214" t="s">
        <v>183</v>
      </c>
      <c r="H108" s="215">
        <v>1</v>
      </c>
      <c r="I108" s="216">
        <v>1180</v>
      </c>
      <c r="J108" s="217">
        <f>ROUND(I108*H108,2)</f>
        <v>1180</v>
      </c>
      <c r="K108" s="213" t="s">
        <v>155</v>
      </c>
      <c r="L108" s="43"/>
      <c r="M108" s="218" t="s">
        <v>19</v>
      </c>
      <c r="N108" s="219" t="s">
        <v>45</v>
      </c>
      <c r="O108" s="83"/>
      <c r="P108" s="220">
        <f>O108*H108</f>
        <v>0</v>
      </c>
      <c r="Q108" s="220">
        <v>0.017940000000000001</v>
      </c>
      <c r="R108" s="220">
        <f>Q108*H108</f>
        <v>0.017940000000000001</v>
      </c>
      <c r="S108" s="220">
        <v>0</v>
      </c>
      <c r="T108" s="221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2" t="s">
        <v>91</v>
      </c>
      <c r="AT108" s="222" t="s">
        <v>151</v>
      </c>
      <c r="AU108" s="222" t="s">
        <v>81</v>
      </c>
      <c r="AY108" s="16" t="s">
        <v>148</v>
      </c>
      <c r="BE108" s="223">
        <f>IF(N108="základní",J108,0)</f>
        <v>0</v>
      </c>
      <c r="BF108" s="223">
        <f>IF(N108="snížená",J108,0)</f>
        <v>1180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16" t="s">
        <v>81</v>
      </c>
      <c r="BK108" s="223">
        <f>ROUND(I108*H108,2)</f>
        <v>1180</v>
      </c>
      <c r="BL108" s="16" t="s">
        <v>91</v>
      </c>
      <c r="BM108" s="222" t="s">
        <v>785</v>
      </c>
    </row>
    <row r="109" s="1" customFormat="1">
      <c r="A109" s="37"/>
      <c r="B109" s="38"/>
      <c r="C109" s="39"/>
      <c r="D109" s="224" t="s">
        <v>157</v>
      </c>
      <c r="E109" s="39"/>
      <c r="F109" s="225" t="s">
        <v>565</v>
      </c>
      <c r="G109" s="39"/>
      <c r="H109" s="39"/>
      <c r="I109" s="226"/>
      <c r="J109" s="39"/>
      <c r="K109" s="39"/>
      <c r="L109" s="43"/>
      <c r="M109" s="227"/>
      <c r="N109" s="228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157</v>
      </c>
      <c r="AU109" s="16" t="s">
        <v>81</v>
      </c>
    </row>
    <row r="110" s="1" customFormat="1">
      <c r="A110" s="37"/>
      <c r="B110" s="38"/>
      <c r="C110" s="39"/>
      <c r="D110" s="229" t="s">
        <v>159</v>
      </c>
      <c r="E110" s="39"/>
      <c r="F110" s="230" t="s">
        <v>566</v>
      </c>
      <c r="G110" s="39"/>
      <c r="H110" s="39"/>
      <c r="I110" s="226"/>
      <c r="J110" s="39"/>
      <c r="K110" s="39"/>
      <c r="L110" s="43"/>
      <c r="M110" s="227"/>
      <c r="N110" s="228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159</v>
      </c>
      <c r="AU110" s="16" t="s">
        <v>81</v>
      </c>
    </row>
    <row r="111" s="1" customFormat="1" ht="16.5" customHeight="1">
      <c r="A111" s="37"/>
      <c r="B111" s="38"/>
      <c r="C111" s="211" t="s">
        <v>81</v>
      </c>
      <c r="D111" s="211" t="s">
        <v>151</v>
      </c>
      <c r="E111" s="212" t="s">
        <v>567</v>
      </c>
      <c r="F111" s="213" t="s">
        <v>568</v>
      </c>
      <c r="G111" s="214" t="s">
        <v>183</v>
      </c>
      <c r="H111" s="215">
        <v>2</v>
      </c>
      <c r="I111" s="216">
        <v>1416</v>
      </c>
      <c r="J111" s="217">
        <f>ROUND(I111*H111,2)</f>
        <v>2832</v>
      </c>
      <c r="K111" s="213" t="s">
        <v>155</v>
      </c>
      <c r="L111" s="43"/>
      <c r="M111" s="218" t="s">
        <v>19</v>
      </c>
      <c r="N111" s="219" t="s">
        <v>45</v>
      </c>
      <c r="O111" s="83"/>
      <c r="P111" s="220">
        <f>O111*H111</f>
        <v>0</v>
      </c>
      <c r="Q111" s="220">
        <v>0.027109999999999999</v>
      </c>
      <c r="R111" s="220">
        <f>Q111*H111</f>
        <v>0.054219999999999997</v>
      </c>
      <c r="S111" s="220">
        <v>0</v>
      </c>
      <c r="T111" s="22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22" t="s">
        <v>91</v>
      </c>
      <c r="AT111" s="222" t="s">
        <v>151</v>
      </c>
      <c r="AU111" s="222" t="s">
        <v>81</v>
      </c>
      <c r="AY111" s="16" t="s">
        <v>148</v>
      </c>
      <c r="BE111" s="223">
        <f>IF(N111="základní",J111,0)</f>
        <v>0</v>
      </c>
      <c r="BF111" s="223">
        <f>IF(N111="snížená",J111,0)</f>
        <v>2832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16" t="s">
        <v>81</v>
      </c>
      <c r="BK111" s="223">
        <f>ROUND(I111*H111,2)</f>
        <v>2832</v>
      </c>
      <c r="BL111" s="16" t="s">
        <v>91</v>
      </c>
      <c r="BM111" s="222" t="s">
        <v>786</v>
      </c>
    </row>
    <row r="112" s="1" customFormat="1">
      <c r="A112" s="37"/>
      <c r="B112" s="38"/>
      <c r="C112" s="39"/>
      <c r="D112" s="224" t="s">
        <v>157</v>
      </c>
      <c r="E112" s="39"/>
      <c r="F112" s="225" t="s">
        <v>570</v>
      </c>
      <c r="G112" s="39"/>
      <c r="H112" s="39"/>
      <c r="I112" s="226"/>
      <c r="J112" s="39"/>
      <c r="K112" s="39"/>
      <c r="L112" s="43"/>
      <c r="M112" s="227"/>
      <c r="N112" s="228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157</v>
      </c>
      <c r="AU112" s="16" t="s">
        <v>81</v>
      </c>
    </row>
    <row r="113" s="1" customFormat="1">
      <c r="A113" s="37"/>
      <c r="B113" s="38"/>
      <c r="C113" s="39"/>
      <c r="D113" s="229" t="s">
        <v>159</v>
      </c>
      <c r="E113" s="39"/>
      <c r="F113" s="230" t="s">
        <v>571</v>
      </c>
      <c r="G113" s="39"/>
      <c r="H113" s="39"/>
      <c r="I113" s="226"/>
      <c r="J113" s="39"/>
      <c r="K113" s="39"/>
      <c r="L113" s="43"/>
      <c r="M113" s="227"/>
      <c r="N113" s="228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159</v>
      </c>
      <c r="AU113" s="16" t="s">
        <v>81</v>
      </c>
    </row>
    <row r="114" s="11" customFormat="1" ht="22.8" customHeight="1">
      <c r="A114" s="11"/>
      <c r="B114" s="195"/>
      <c r="C114" s="196"/>
      <c r="D114" s="197" t="s">
        <v>72</v>
      </c>
      <c r="E114" s="209" t="s">
        <v>149</v>
      </c>
      <c r="F114" s="209" t="s">
        <v>150</v>
      </c>
      <c r="G114" s="196"/>
      <c r="H114" s="196"/>
      <c r="I114" s="199"/>
      <c r="J114" s="210">
        <f>BK114</f>
        <v>77541.540000000008</v>
      </c>
      <c r="K114" s="196"/>
      <c r="L114" s="201"/>
      <c r="M114" s="202"/>
      <c r="N114" s="203"/>
      <c r="O114" s="203"/>
      <c r="P114" s="204">
        <f>SUM(P115:P138)</f>
        <v>0</v>
      </c>
      <c r="Q114" s="203"/>
      <c r="R114" s="204">
        <f>SUM(R115:R138)</f>
        <v>1.2651920000000001</v>
      </c>
      <c r="S114" s="203"/>
      <c r="T114" s="205">
        <f>SUM(T115:T138)</f>
        <v>0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R114" s="206" t="s">
        <v>77</v>
      </c>
      <c r="AT114" s="207" t="s">
        <v>72</v>
      </c>
      <c r="AU114" s="207" t="s">
        <v>77</v>
      </c>
      <c r="AY114" s="206" t="s">
        <v>148</v>
      </c>
      <c r="BK114" s="208">
        <f>SUM(BK115:BK138)</f>
        <v>77541.540000000008</v>
      </c>
    </row>
    <row r="115" s="1" customFormat="1" ht="16.5" customHeight="1">
      <c r="A115" s="37"/>
      <c r="B115" s="38"/>
      <c r="C115" s="211" t="s">
        <v>88</v>
      </c>
      <c r="D115" s="211" t="s">
        <v>151</v>
      </c>
      <c r="E115" s="212" t="s">
        <v>152</v>
      </c>
      <c r="F115" s="213" t="s">
        <v>153</v>
      </c>
      <c r="G115" s="214" t="s">
        <v>154</v>
      </c>
      <c r="H115" s="215">
        <v>75.951999999999998</v>
      </c>
      <c r="I115" s="216">
        <v>198.24000000000001</v>
      </c>
      <c r="J115" s="217">
        <f>ROUND(I115*H115,2)</f>
        <v>15056.719999999999</v>
      </c>
      <c r="K115" s="213" t="s">
        <v>155</v>
      </c>
      <c r="L115" s="43"/>
      <c r="M115" s="218" t="s">
        <v>19</v>
      </c>
      <c r="N115" s="219" t="s">
        <v>45</v>
      </c>
      <c r="O115" s="83"/>
      <c r="P115" s="220">
        <f>O115*H115</f>
        <v>0</v>
      </c>
      <c r="Q115" s="220">
        <v>0.0035000000000000001</v>
      </c>
      <c r="R115" s="220">
        <f>Q115*H115</f>
        <v>0.26583200000000001</v>
      </c>
      <c r="S115" s="220">
        <v>0</v>
      </c>
      <c r="T115" s="22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2" t="s">
        <v>91</v>
      </c>
      <c r="AT115" s="222" t="s">
        <v>151</v>
      </c>
      <c r="AU115" s="222" t="s">
        <v>81</v>
      </c>
      <c r="AY115" s="16" t="s">
        <v>148</v>
      </c>
      <c r="BE115" s="223">
        <f>IF(N115="základní",J115,0)</f>
        <v>0</v>
      </c>
      <c r="BF115" s="223">
        <f>IF(N115="snížená",J115,0)</f>
        <v>15056.719999999999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6" t="s">
        <v>81</v>
      </c>
      <c r="BK115" s="223">
        <f>ROUND(I115*H115,2)</f>
        <v>15056.719999999999</v>
      </c>
      <c r="BL115" s="16" t="s">
        <v>91</v>
      </c>
      <c r="BM115" s="222" t="s">
        <v>787</v>
      </c>
    </row>
    <row r="116" s="1" customFormat="1">
      <c r="A116" s="37"/>
      <c r="B116" s="38"/>
      <c r="C116" s="39"/>
      <c r="D116" s="224" t="s">
        <v>157</v>
      </c>
      <c r="E116" s="39"/>
      <c r="F116" s="225" t="s">
        <v>158</v>
      </c>
      <c r="G116" s="39"/>
      <c r="H116" s="39"/>
      <c r="I116" s="226"/>
      <c r="J116" s="39"/>
      <c r="K116" s="39"/>
      <c r="L116" s="43"/>
      <c r="M116" s="227"/>
      <c r="N116" s="228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157</v>
      </c>
      <c r="AU116" s="16" t="s">
        <v>81</v>
      </c>
    </row>
    <row r="117" s="1" customFormat="1">
      <c r="A117" s="37"/>
      <c r="B117" s="38"/>
      <c r="C117" s="39"/>
      <c r="D117" s="229" t="s">
        <v>159</v>
      </c>
      <c r="E117" s="39"/>
      <c r="F117" s="230" t="s">
        <v>160</v>
      </c>
      <c r="G117" s="39"/>
      <c r="H117" s="39"/>
      <c r="I117" s="226"/>
      <c r="J117" s="39"/>
      <c r="K117" s="39"/>
      <c r="L117" s="43"/>
      <c r="M117" s="227"/>
      <c r="N117" s="228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159</v>
      </c>
      <c r="AU117" s="16" t="s">
        <v>81</v>
      </c>
    </row>
    <row r="118" s="12" customFormat="1">
      <c r="A118" s="12"/>
      <c r="B118" s="231"/>
      <c r="C118" s="232"/>
      <c r="D118" s="224" t="s">
        <v>161</v>
      </c>
      <c r="E118" s="233" t="s">
        <v>19</v>
      </c>
      <c r="F118" s="234" t="s">
        <v>162</v>
      </c>
      <c r="G118" s="232"/>
      <c r="H118" s="235">
        <v>75.951999999999998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41" t="s">
        <v>161</v>
      </c>
      <c r="AU118" s="241" t="s">
        <v>81</v>
      </c>
      <c r="AV118" s="12" t="s">
        <v>81</v>
      </c>
      <c r="AW118" s="12" t="s">
        <v>35</v>
      </c>
      <c r="AX118" s="12" t="s">
        <v>77</v>
      </c>
      <c r="AY118" s="241" t="s">
        <v>148</v>
      </c>
    </row>
    <row r="119" s="1" customFormat="1" ht="16.5" customHeight="1">
      <c r="A119" s="37"/>
      <c r="B119" s="38"/>
      <c r="C119" s="211" t="s">
        <v>91</v>
      </c>
      <c r="D119" s="211" t="s">
        <v>151</v>
      </c>
      <c r="E119" s="212" t="s">
        <v>163</v>
      </c>
      <c r="F119" s="213" t="s">
        <v>164</v>
      </c>
      <c r="G119" s="214" t="s">
        <v>154</v>
      </c>
      <c r="H119" s="215">
        <v>2</v>
      </c>
      <c r="I119" s="216">
        <v>304.44</v>
      </c>
      <c r="J119" s="217">
        <f>ROUND(I119*H119,2)</f>
        <v>608.88</v>
      </c>
      <c r="K119" s="213" t="s">
        <v>155</v>
      </c>
      <c r="L119" s="43"/>
      <c r="M119" s="218" t="s">
        <v>19</v>
      </c>
      <c r="N119" s="219" t="s">
        <v>45</v>
      </c>
      <c r="O119" s="83"/>
      <c r="P119" s="220">
        <f>O119*H119</f>
        <v>0</v>
      </c>
      <c r="Q119" s="220">
        <v>0.018380000000000001</v>
      </c>
      <c r="R119" s="220">
        <f>Q119*H119</f>
        <v>0.036760000000000001</v>
      </c>
      <c r="S119" s="220">
        <v>0</v>
      </c>
      <c r="T119" s="22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2" t="s">
        <v>91</v>
      </c>
      <c r="AT119" s="222" t="s">
        <v>151</v>
      </c>
      <c r="AU119" s="222" t="s">
        <v>81</v>
      </c>
      <c r="AY119" s="16" t="s">
        <v>148</v>
      </c>
      <c r="BE119" s="223">
        <f>IF(N119="základní",J119,0)</f>
        <v>0</v>
      </c>
      <c r="BF119" s="223">
        <f>IF(N119="snížená",J119,0)</f>
        <v>608.88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6" t="s">
        <v>81</v>
      </c>
      <c r="BK119" s="223">
        <f>ROUND(I119*H119,2)</f>
        <v>608.88</v>
      </c>
      <c r="BL119" s="16" t="s">
        <v>91</v>
      </c>
      <c r="BM119" s="222" t="s">
        <v>788</v>
      </c>
    </row>
    <row r="120" s="1" customFormat="1">
      <c r="A120" s="37"/>
      <c r="B120" s="38"/>
      <c r="C120" s="39"/>
      <c r="D120" s="224" t="s">
        <v>157</v>
      </c>
      <c r="E120" s="39"/>
      <c r="F120" s="225" t="s">
        <v>166</v>
      </c>
      <c r="G120" s="39"/>
      <c r="H120" s="39"/>
      <c r="I120" s="226"/>
      <c r="J120" s="39"/>
      <c r="K120" s="39"/>
      <c r="L120" s="43"/>
      <c r="M120" s="227"/>
      <c r="N120" s="228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157</v>
      </c>
      <c r="AU120" s="16" t="s">
        <v>81</v>
      </c>
    </row>
    <row r="121" s="1" customFormat="1">
      <c r="A121" s="37"/>
      <c r="B121" s="38"/>
      <c r="C121" s="39"/>
      <c r="D121" s="229" t="s">
        <v>159</v>
      </c>
      <c r="E121" s="39"/>
      <c r="F121" s="230" t="s">
        <v>167</v>
      </c>
      <c r="G121" s="39"/>
      <c r="H121" s="39"/>
      <c r="I121" s="226"/>
      <c r="J121" s="39"/>
      <c r="K121" s="39"/>
      <c r="L121" s="43"/>
      <c r="M121" s="227"/>
      <c r="N121" s="228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159</v>
      </c>
      <c r="AU121" s="16" t="s">
        <v>81</v>
      </c>
    </row>
    <row r="122" s="1" customFormat="1" ht="16.5" customHeight="1">
      <c r="A122" s="37"/>
      <c r="B122" s="38"/>
      <c r="C122" s="211" t="s">
        <v>174</v>
      </c>
      <c r="D122" s="211" t="s">
        <v>151</v>
      </c>
      <c r="E122" s="212" t="s">
        <v>168</v>
      </c>
      <c r="F122" s="213" t="s">
        <v>169</v>
      </c>
      <c r="G122" s="214" t="s">
        <v>154</v>
      </c>
      <c r="H122" s="215">
        <v>243.80000000000001</v>
      </c>
      <c r="I122" s="216">
        <v>156.94</v>
      </c>
      <c r="J122" s="217">
        <f>ROUND(I122*H122,2)</f>
        <v>38261.970000000001</v>
      </c>
      <c r="K122" s="213" t="s">
        <v>155</v>
      </c>
      <c r="L122" s="43"/>
      <c r="M122" s="218" t="s">
        <v>19</v>
      </c>
      <c r="N122" s="219" t="s">
        <v>45</v>
      </c>
      <c r="O122" s="83"/>
      <c r="P122" s="220">
        <f>O122*H122</f>
        <v>0</v>
      </c>
      <c r="Q122" s="220">
        <v>0.0035000000000000001</v>
      </c>
      <c r="R122" s="220">
        <f>Q122*H122</f>
        <v>0.85330000000000006</v>
      </c>
      <c r="S122" s="220">
        <v>0</v>
      </c>
      <c r="T122" s="22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2" t="s">
        <v>91</v>
      </c>
      <c r="AT122" s="222" t="s">
        <v>151</v>
      </c>
      <c r="AU122" s="222" t="s">
        <v>81</v>
      </c>
      <c r="AY122" s="16" t="s">
        <v>148</v>
      </c>
      <c r="BE122" s="223">
        <f>IF(N122="základní",J122,0)</f>
        <v>0</v>
      </c>
      <c r="BF122" s="223">
        <f>IF(N122="snížená",J122,0)</f>
        <v>38261.970000000001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6" t="s">
        <v>81</v>
      </c>
      <c r="BK122" s="223">
        <f>ROUND(I122*H122,2)</f>
        <v>38261.970000000001</v>
      </c>
      <c r="BL122" s="16" t="s">
        <v>91</v>
      </c>
      <c r="BM122" s="222" t="s">
        <v>789</v>
      </c>
    </row>
    <row r="123" s="1" customFormat="1">
      <c r="A123" s="37"/>
      <c r="B123" s="38"/>
      <c r="C123" s="39"/>
      <c r="D123" s="224" t="s">
        <v>157</v>
      </c>
      <c r="E123" s="39"/>
      <c r="F123" s="225" t="s">
        <v>171</v>
      </c>
      <c r="G123" s="39"/>
      <c r="H123" s="39"/>
      <c r="I123" s="226"/>
      <c r="J123" s="39"/>
      <c r="K123" s="39"/>
      <c r="L123" s="43"/>
      <c r="M123" s="227"/>
      <c r="N123" s="228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157</v>
      </c>
      <c r="AU123" s="16" t="s">
        <v>81</v>
      </c>
    </row>
    <row r="124" s="1" customFormat="1">
      <c r="A124" s="37"/>
      <c r="B124" s="38"/>
      <c r="C124" s="39"/>
      <c r="D124" s="229" t="s">
        <v>159</v>
      </c>
      <c r="E124" s="39"/>
      <c r="F124" s="230" t="s">
        <v>172</v>
      </c>
      <c r="G124" s="39"/>
      <c r="H124" s="39"/>
      <c r="I124" s="226"/>
      <c r="J124" s="39"/>
      <c r="K124" s="39"/>
      <c r="L124" s="43"/>
      <c r="M124" s="227"/>
      <c r="N124" s="228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159</v>
      </c>
      <c r="AU124" s="16" t="s">
        <v>81</v>
      </c>
    </row>
    <row r="125" s="12" customFormat="1">
      <c r="A125" s="12"/>
      <c r="B125" s="231"/>
      <c r="C125" s="232"/>
      <c r="D125" s="224" t="s">
        <v>161</v>
      </c>
      <c r="E125" s="233" t="s">
        <v>19</v>
      </c>
      <c r="F125" s="234" t="s">
        <v>173</v>
      </c>
      <c r="G125" s="232"/>
      <c r="H125" s="235">
        <v>243.80000000000001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41" t="s">
        <v>161</v>
      </c>
      <c r="AU125" s="241" t="s">
        <v>81</v>
      </c>
      <c r="AV125" s="12" t="s">
        <v>81</v>
      </c>
      <c r="AW125" s="12" t="s">
        <v>35</v>
      </c>
      <c r="AX125" s="12" t="s">
        <v>77</v>
      </c>
      <c r="AY125" s="241" t="s">
        <v>148</v>
      </c>
    </row>
    <row r="126" s="1" customFormat="1" ht="16.5" customHeight="1">
      <c r="A126" s="37"/>
      <c r="B126" s="38"/>
      <c r="C126" s="211" t="s">
        <v>149</v>
      </c>
      <c r="D126" s="211" t="s">
        <v>151</v>
      </c>
      <c r="E126" s="212" t="s">
        <v>175</v>
      </c>
      <c r="F126" s="213" t="s">
        <v>176</v>
      </c>
      <c r="G126" s="214" t="s">
        <v>154</v>
      </c>
      <c r="H126" s="215">
        <v>759.51999999999998</v>
      </c>
      <c r="I126" s="216">
        <v>20.059999999999999</v>
      </c>
      <c r="J126" s="217">
        <f>ROUND(I126*H126,2)</f>
        <v>15235.969999999999</v>
      </c>
      <c r="K126" s="213" t="s">
        <v>155</v>
      </c>
      <c r="L126" s="43"/>
      <c r="M126" s="218" t="s">
        <v>19</v>
      </c>
      <c r="N126" s="219" t="s">
        <v>45</v>
      </c>
      <c r="O126" s="83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2" t="s">
        <v>91</v>
      </c>
      <c r="AT126" s="222" t="s">
        <v>151</v>
      </c>
      <c r="AU126" s="222" t="s">
        <v>81</v>
      </c>
      <c r="AY126" s="16" t="s">
        <v>148</v>
      </c>
      <c r="BE126" s="223">
        <f>IF(N126="základní",J126,0)</f>
        <v>0</v>
      </c>
      <c r="BF126" s="223">
        <f>IF(N126="snížená",J126,0)</f>
        <v>15235.969999999999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6" t="s">
        <v>81</v>
      </c>
      <c r="BK126" s="223">
        <f>ROUND(I126*H126,2)</f>
        <v>15235.969999999999</v>
      </c>
      <c r="BL126" s="16" t="s">
        <v>91</v>
      </c>
      <c r="BM126" s="222" t="s">
        <v>790</v>
      </c>
    </row>
    <row r="127" s="1" customFormat="1">
      <c r="A127" s="37"/>
      <c r="B127" s="38"/>
      <c r="C127" s="39"/>
      <c r="D127" s="224" t="s">
        <v>157</v>
      </c>
      <c r="E127" s="39"/>
      <c r="F127" s="225" t="s">
        <v>178</v>
      </c>
      <c r="G127" s="39"/>
      <c r="H127" s="39"/>
      <c r="I127" s="226"/>
      <c r="J127" s="39"/>
      <c r="K127" s="39"/>
      <c r="L127" s="43"/>
      <c r="M127" s="227"/>
      <c r="N127" s="228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157</v>
      </c>
      <c r="AU127" s="16" t="s">
        <v>81</v>
      </c>
    </row>
    <row r="128" s="1" customFormat="1">
      <c r="A128" s="37"/>
      <c r="B128" s="38"/>
      <c r="C128" s="39"/>
      <c r="D128" s="229" t="s">
        <v>159</v>
      </c>
      <c r="E128" s="39"/>
      <c r="F128" s="230" t="s">
        <v>179</v>
      </c>
      <c r="G128" s="39"/>
      <c r="H128" s="39"/>
      <c r="I128" s="226"/>
      <c r="J128" s="39"/>
      <c r="K128" s="39"/>
      <c r="L128" s="43"/>
      <c r="M128" s="227"/>
      <c r="N128" s="228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159</v>
      </c>
      <c r="AU128" s="16" t="s">
        <v>81</v>
      </c>
    </row>
    <row r="129" s="12" customFormat="1">
      <c r="A129" s="12"/>
      <c r="B129" s="231"/>
      <c r="C129" s="232"/>
      <c r="D129" s="224" t="s">
        <v>161</v>
      </c>
      <c r="E129" s="233" t="s">
        <v>19</v>
      </c>
      <c r="F129" s="234" t="s">
        <v>180</v>
      </c>
      <c r="G129" s="232"/>
      <c r="H129" s="235">
        <v>759.51999999999998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41" t="s">
        <v>161</v>
      </c>
      <c r="AU129" s="241" t="s">
        <v>81</v>
      </c>
      <c r="AV129" s="12" t="s">
        <v>81</v>
      </c>
      <c r="AW129" s="12" t="s">
        <v>35</v>
      </c>
      <c r="AX129" s="12" t="s">
        <v>77</v>
      </c>
      <c r="AY129" s="241" t="s">
        <v>148</v>
      </c>
    </row>
    <row r="130" s="1" customFormat="1" ht="16.5" customHeight="1">
      <c r="A130" s="37"/>
      <c r="B130" s="38"/>
      <c r="C130" s="211" t="s">
        <v>187</v>
      </c>
      <c r="D130" s="211" t="s">
        <v>151</v>
      </c>
      <c r="E130" s="212" t="s">
        <v>576</v>
      </c>
      <c r="F130" s="213" t="s">
        <v>577</v>
      </c>
      <c r="G130" s="214" t="s">
        <v>183</v>
      </c>
      <c r="H130" s="215">
        <v>3</v>
      </c>
      <c r="I130" s="216">
        <v>1416</v>
      </c>
      <c r="J130" s="217">
        <f>ROUND(I130*H130,2)</f>
        <v>4248</v>
      </c>
      <c r="K130" s="213" t="s">
        <v>155</v>
      </c>
      <c r="L130" s="43"/>
      <c r="M130" s="218" t="s">
        <v>19</v>
      </c>
      <c r="N130" s="219" t="s">
        <v>45</v>
      </c>
      <c r="O130" s="83"/>
      <c r="P130" s="220">
        <f>O130*H130</f>
        <v>0</v>
      </c>
      <c r="Q130" s="220">
        <v>0.017770000000000001</v>
      </c>
      <c r="R130" s="220">
        <f>Q130*H130</f>
        <v>0.053310000000000003</v>
      </c>
      <c r="S130" s="220">
        <v>0</v>
      </c>
      <c r="T130" s="22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2" t="s">
        <v>91</v>
      </c>
      <c r="AT130" s="222" t="s">
        <v>151</v>
      </c>
      <c r="AU130" s="222" t="s">
        <v>81</v>
      </c>
      <c r="AY130" s="16" t="s">
        <v>148</v>
      </c>
      <c r="BE130" s="223">
        <f>IF(N130="základní",J130,0)</f>
        <v>0</v>
      </c>
      <c r="BF130" s="223">
        <f>IF(N130="snížená",J130,0)</f>
        <v>4248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6" t="s">
        <v>81</v>
      </c>
      <c r="BK130" s="223">
        <f>ROUND(I130*H130,2)</f>
        <v>4248</v>
      </c>
      <c r="BL130" s="16" t="s">
        <v>91</v>
      </c>
      <c r="BM130" s="222" t="s">
        <v>791</v>
      </c>
    </row>
    <row r="131" s="1" customFormat="1">
      <c r="A131" s="37"/>
      <c r="B131" s="38"/>
      <c r="C131" s="39"/>
      <c r="D131" s="224" t="s">
        <v>157</v>
      </c>
      <c r="E131" s="39"/>
      <c r="F131" s="225" t="s">
        <v>579</v>
      </c>
      <c r="G131" s="39"/>
      <c r="H131" s="39"/>
      <c r="I131" s="226"/>
      <c r="J131" s="39"/>
      <c r="K131" s="39"/>
      <c r="L131" s="43"/>
      <c r="M131" s="227"/>
      <c r="N131" s="228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157</v>
      </c>
      <c r="AU131" s="16" t="s">
        <v>81</v>
      </c>
    </row>
    <row r="132" s="1" customFormat="1">
      <c r="A132" s="37"/>
      <c r="B132" s="38"/>
      <c r="C132" s="39"/>
      <c r="D132" s="229" t="s">
        <v>159</v>
      </c>
      <c r="E132" s="39"/>
      <c r="F132" s="230" t="s">
        <v>580</v>
      </c>
      <c r="G132" s="39"/>
      <c r="H132" s="39"/>
      <c r="I132" s="226"/>
      <c r="J132" s="39"/>
      <c r="K132" s="39"/>
      <c r="L132" s="43"/>
      <c r="M132" s="227"/>
      <c r="N132" s="228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159</v>
      </c>
      <c r="AU132" s="16" t="s">
        <v>81</v>
      </c>
    </row>
    <row r="133" s="1" customFormat="1" ht="16.5" customHeight="1">
      <c r="A133" s="37"/>
      <c r="B133" s="38"/>
      <c r="C133" s="242" t="s">
        <v>191</v>
      </c>
      <c r="D133" s="242" t="s">
        <v>188</v>
      </c>
      <c r="E133" s="243" t="s">
        <v>189</v>
      </c>
      <c r="F133" s="244" t="s">
        <v>190</v>
      </c>
      <c r="G133" s="245" t="s">
        <v>183</v>
      </c>
      <c r="H133" s="246">
        <v>2</v>
      </c>
      <c r="I133" s="247">
        <v>1416</v>
      </c>
      <c r="J133" s="248">
        <f>ROUND(I133*H133,2)</f>
        <v>2832</v>
      </c>
      <c r="K133" s="244" t="s">
        <v>155</v>
      </c>
      <c r="L133" s="249"/>
      <c r="M133" s="250" t="s">
        <v>19</v>
      </c>
      <c r="N133" s="251" t="s">
        <v>45</v>
      </c>
      <c r="O133" s="83"/>
      <c r="P133" s="220">
        <f>O133*H133</f>
        <v>0</v>
      </c>
      <c r="Q133" s="220">
        <v>0.019230000000000001</v>
      </c>
      <c r="R133" s="220">
        <f>Q133*H133</f>
        <v>0.038460000000000001</v>
      </c>
      <c r="S133" s="220">
        <v>0</v>
      </c>
      <c r="T133" s="22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2" t="s">
        <v>191</v>
      </c>
      <c r="AT133" s="222" t="s">
        <v>188</v>
      </c>
      <c r="AU133" s="222" t="s">
        <v>81</v>
      </c>
      <c r="AY133" s="16" t="s">
        <v>148</v>
      </c>
      <c r="BE133" s="223">
        <f>IF(N133="základní",J133,0)</f>
        <v>0</v>
      </c>
      <c r="BF133" s="223">
        <f>IF(N133="snížená",J133,0)</f>
        <v>2832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6" t="s">
        <v>81</v>
      </c>
      <c r="BK133" s="223">
        <f>ROUND(I133*H133,2)</f>
        <v>2832</v>
      </c>
      <c r="BL133" s="16" t="s">
        <v>91</v>
      </c>
      <c r="BM133" s="222" t="s">
        <v>792</v>
      </c>
    </row>
    <row r="134" s="1" customFormat="1">
      <c r="A134" s="37"/>
      <c r="B134" s="38"/>
      <c r="C134" s="39"/>
      <c r="D134" s="224" t="s">
        <v>157</v>
      </c>
      <c r="E134" s="39"/>
      <c r="F134" s="225" t="s">
        <v>190</v>
      </c>
      <c r="G134" s="39"/>
      <c r="H134" s="39"/>
      <c r="I134" s="226"/>
      <c r="J134" s="39"/>
      <c r="K134" s="39"/>
      <c r="L134" s="43"/>
      <c r="M134" s="227"/>
      <c r="N134" s="228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157</v>
      </c>
      <c r="AU134" s="16" t="s">
        <v>81</v>
      </c>
    </row>
    <row r="135" s="1" customFormat="1">
      <c r="A135" s="37"/>
      <c r="B135" s="38"/>
      <c r="C135" s="39"/>
      <c r="D135" s="229" t="s">
        <v>159</v>
      </c>
      <c r="E135" s="39"/>
      <c r="F135" s="230" t="s">
        <v>193</v>
      </c>
      <c r="G135" s="39"/>
      <c r="H135" s="39"/>
      <c r="I135" s="226"/>
      <c r="J135" s="39"/>
      <c r="K135" s="39"/>
      <c r="L135" s="43"/>
      <c r="M135" s="227"/>
      <c r="N135" s="228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159</v>
      </c>
      <c r="AU135" s="16" t="s">
        <v>81</v>
      </c>
    </row>
    <row r="136" s="1" customFormat="1" ht="16.5" customHeight="1">
      <c r="A136" s="37"/>
      <c r="B136" s="38"/>
      <c r="C136" s="242" t="s">
        <v>194</v>
      </c>
      <c r="D136" s="242" t="s">
        <v>188</v>
      </c>
      <c r="E136" s="243" t="s">
        <v>582</v>
      </c>
      <c r="F136" s="244" t="s">
        <v>583</v>
      </c>
      <c r="G136" s="245" t="s">
        <v>183</v>
      </c>
      <c r="H136" s="246">
        <v>1</v>
      </c>
      <c r="I136" s="247">
        <v>1298</v>
      </c>
      <c r="J136" s="248">
        <f>ROUND(I136*H136,2)</f>
        <v>1298</v>
      </c>
      <c r="K136" s="244" t="s">
        <v>155</v>
      </c>
      <c r="L136" s="249"/>
      <c r="M136" s="250" t="s">
        <v>19</v>
      </c>
      <c r="N136" s="251" t="s">
        <v>45</v>
      </c>
      <c r="O136" s="83"/>
      <c r="P136" s="220">
        <f>O136*H136</f>
        <v>0</v>
      </c>
      <c r="Q136" s="220">
        <v>0.01753</v>
      </c>
      <c r="R136" s="220">
        <f>Q136*H136</f>
        <v>0.01753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191</v>
      </c>
      <c r="AT136" s="222" t="s">
        <v>188</v>
      </c>
      <c r="AU136" s="222" t="s">
        <v>81</v>
      </c>
      <c r="AY136" s="16" t="s">
        <v>148</v>
      </c>
      <c r="BE136" s="223">
        <f>IF(N136="základní",J136,0)</f>
        <v>0</v>
      </c>
      <c r="BF136" s="223">
        <f>IF(N136="snížená",J136,0)</f>
        <v>1298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6" t="s">
        <v>81</v>
      </c>
      <c r="BK136" s="223">
        <f>ROUND(I136*H136,2)</f>
        <v>1298</v>
      </c>
      <c r="BL136" s="16" t="s">
        <v>91</v>
      </c>
      <c r="BM136" s="222" t="s">
        <v>793</v>
      </c>
    </row>
    <row r="137" s="1" customFormat="1">
      <c r="A137" s="37"/>
      <c r="B137" s="38"/>
      <c r="C137" s="39"/>
      <c r="D137" s="224" t="s">
        <v>157</v>
      </c>
      <c r="E137" s="39"/>
      <c r="F137" s="225" t="s">
        <v>583</v>
      </c>
      <c r="G137" s="39"/>
      <c r="H137" s="39"/>
      <c r="I137" s="226"/>
      <c r="J137" s="39"/>
      <c r="K137" s="39"/>
      <c r="L137" s="43"/>
      <c r="M137" s="227"/>
      <c r="N137" s="228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157</v>
      </c>
      <c r="AU137" s="16" t="s">
        <v>81</v>
      </c>
    </row>
    <row r="138" s="1" customFormat="1">
      <c r="A138" s="37"/>
      <c r="B138" s="38"/>
      <c r="C138" s="39"/>
      <c r="D138" s="229" t="s">
        <v>159</v>
      </c>
      <c r="E138" s="39"/>
      <c r="F138" s="230" t="s">
        <v>585</v>
      </c>
      <c r="G138" s="39"/>
      <c r="H138" s="39"/>
      <c r="I138" s="226"/>
      <c r="J138" s="39"/>
      <c r="K138" s="39"/>
      <c r="L138" s="43"/>
      <c r="M138" s="227"/>
      <c r="N138" s="228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159</v>
      </c>
      <c r="AU138" s="16" t="s">
        <v>81</v>
      </c>
    </row>
    <row r="139" s="11" customFormat="1" ht="22.8" customHeight="1">
      <c r="A139" s="11"/>
      <c r="B139" s="195"/>
      <c r="C139" s="196"/>
      <c r="D139" s="197" t="s">
        <v>72</v>
      </c>
      <c r="E139" s="209" t="s">
        <v>194</v>
      </c>
      <c r="F139" s="209" t="s">
        <v>195</v>
      </c>
      <c r="G139" s="196"/>
      <c r="H139" s="196"/>
      <c r="I139" s="199"/>
      <c r="J139" s="210">
        <f>BK139</f>
        <v>83995.050000000003</v>
      </c>
      <c r="K139" s="196"/>
      <c r="L139" s="201"/>
      <c r="M139" s="202"/>
      <c r="N139" s="203"/>
      <c r="O139" s="203"/>
      <c r="P139" s="204">
        <f>SUM(P140:P162)</f>
        <v>0</v>
      </c>
      <c r="Q139" s="203"/>
      <c r="R139" s="204">
        <f>SUM(R140:R162)</f>
        <v>0.098737599999999995</v>
      </c>
      <c r="S139" s="203"/>
      <c r="T139" s="205">
        <f>SUM(T140:T162)</f>
        <v>4.5549999999999997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06" t="s">
        <v>77</v>
      </c>
      <c r="AT139" s="207" t="s">
        <v>72</v>
      </c>
      <c r="AU139" s="207" t="s">
        <v>77</v>
      </c>
      <c r="AY139" s="206" t="s">
        <v>148</v>
      </c>
      <c r="BK139" s="208">
        <f>SUM(BK140:BK162)</f>
        <v>83995.050000000003</v>
      </c>
    </row>
    <row r="140" s="1" customFormat="1" ht="21.75" customHeight="1">
      <c r="A140" s="37"/>
      <c r="B140" s="38"/>
      <c r="C140" s="211" t="s">
        <v>586</v>
      </c>
      <c r="D140" s="211" t="s">
        <v>151</v>
      </c>
      <c r="E140" s="212" t="s">
        <v>196</v>
      </c>
      <c r="F140" s="213" t="s">
        <v>197</v>
      </c>
      <c r="G140" s="214" t="s">
        <v>154</v>
      </c>
      <c r="H140" s="215">
        <v>759.51999999999998</v>
      </c>
      <c r="I140" s="216">
        <v>57.82</v>
      </c>
      <c r="J140" s="217">
        <f>ROUND(I140*H140,2)</f>
        <v>43915.449999999997</v>
      </c>
      <c r="K140" s="213" t="s">
        <v>155</v>
      </c>
      <c r="L140" s="43"/>
      <c r="M140" s="218" t="s">
        <v>19</v>
      </c>
      <c r="N140" s="219" t="s">
        <v>45</v>
      </c>
      <c r="O140" s="83"/>
      <c r="P140" s="220">
        <f>O140*H140</f>
        <v>0</v>
      </c>
      <c r="Q140" s="220">
        <v>0.00012999999999999999</v>
      </c>
      <c r="R140" s="220">
        <f>Q140*H140</f>
        <v>0.098737599999999995</v>
      </c>
      <c r="S140" s="220">
        <v>0</v>
      </c>
      <c r="T140" s="22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2" t="s">
        <v>91</v>
      </c>
      <c r="AT140" s="222" t="s">
        <v>151</v>
      </c>
      <c r="AU140" s="222" t="s">
        <v>81</v>
      </c>
      <c r="AY140" s="16" t="s">
        <v>148</v>
      </c>
      <c r="BE140" s="223">
        <f>IF(N140="základní",J140,0)</f>
        <v>0</v>
      </c>
      <c r="BF140" s="223">
        <f>IF(N140="snížená",J140,0)</f>
        <v>43915.449999999997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6" t="s">
        <v>81</v>
      </c>
      <c r="BK140" s="223">
        <f>ROUND(I140*H140,2)</f>
        <v>43915.449999999997</v>
      </c>
      <c r="BL140" s="16" t="s">
        <v>91</v>
      </c>
      <c r="BM140" s="222" t="s">
        <v>794</v>
      </c>
    </row>
    <row r="141" s="1" customFormat="1">
      <c r="A141" s="37"/>
      <c r="B141" s="38"/>
      <c r="C141" s="39"/>
      <c r="D141" s="224" t="s">
        <v>157</v>
      </c>
      <c r="E141" s="39"/>
      <c r="F141" s="225" t="s">
        <v>199</v>
      </c>
      <c r="G141" s="39"/>
      <c r="H141" s="39"/>
      <c r="I141" s="226"/>
      <c r="J141" s="39"/>
      <c r="K141" s="39"/>
      <c r="L141" s="43"/>
      <c r="M141" s="227"/>
      <c r="N141" s="228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157</v>
      </c>
      <c r="AU141" s="16" t="s">
        <v>81</v>
      </c>
    </row>
    <row r="142" s="1" customFormat="1">
      <c r="A142" s="37"/>
      <c r="B142" s="38"/>
      <c r="C142" s="39"/>
      <c r="D142" s="229" t="s">
        <v>159</v>
      </c>
      <c r="E142" s="39"/>
      <c r="F142" s="230" t="s">
        <v>200</v>
      </c>
      <c r="G142" s="39"/>
      <c r="H142" s="39"/>
      <c r="I142" s="226"/>
      <c r="J142" s="39"/>
      <c r="K142" s="39"/>
      <c r="L142" s="43"/>
      <c r="M142" s="227"/>
      <c r="N142" s="228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159</v>
      </c>
      <c r="AU142" s="16" t="s">
        <v>81</v>
      </c>
    </row>
    <row r="143" s="12" customFormat="1">
      <c r="A143" s="12"/>
      <c r="B143" s="231"/>
      <c r="C143" s="232"/>
      <c r="D143" s="224" t="s">
        <v>161</v>
      </c>
      <c r="E143" s="233" t="s">
        <v>19</v>
      </c>
      <c r="F143" s="234" t="s">
        <v>180</v>
      </c>
      <c r="G143" s="232"/>
      <c r="H143" s="235">
        <v>759.51999999999998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41" t="s">
        <v>161</v>
      </c>
      <c r="AU143" s="241" t="s">
        <v>81</v>
      </c>
      <c r="AV143" s="12" t="s">
        <v>81</v>
      </c>
      <c r="AW143" s="12" t="s">
        <v>35</v>
      </c>
      <c r="AX143" s="12" t="s">
        <v>77</v>
      </c>
      <c r="AY143" s="241" t="s">
        <v>148</v>
      </c>
    </row>
    <row r="144" s="1" customFormat="1" ht="16.5" customHeight="1">
      <c r="A144" s="37"/>
      <c r="B144" s="38"/>
      <c r="C144" s="211" t="s">
        <v>588</v>
      </c>
      <c r="D144" s="211" t="s">
        <v>151</v>
      </c>
      <c r="E144" s="212" t="s">
        <v>201</v>
      </c>
      <c r="F144" s="213" t="s">
        <v>202</v>
      </c>
      <c r="G144" s="214" t="s">
        <v>154</v>
      </c>
      <c r="H144" s="215">
        <v>759.51999999999998</v>
      </c>
      <c r="I144" s="216">
        <v>3.54</v>
      </c>
      <c r="J144" s="217">
        <f>ROUND(I144*H144,2)</f>
        <v>2688.6999999999998</v>
      </c>
      <c r="K144" s="213" t="s">
        <v>155</v>
      </c>
      <c r="L144" s="43"/>
      <c r="M144" s="218" t="s">
        <v>19</v>
      </c>
      <c r="N144" s="219" t="s">
        <v>45</v>
      </c>
      <c r="O144" s="83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91</v>
      </c>
      <c r="AT144" s="222" t="s">
        <v>151</v>
      </c>
      <c r="AU144" s="222" t="s">
        <v>81</v>
      </c>
      <c r="AY144" s="16" t="s">
        <v>148</v>
      </c>
      <c r="BE144" s="223">
        <f>IF(N144="základní",J144,0)</f>
        <v>0</v>
      </c>
      <c r="BF144" s="223">
        <f>IF(N144="snížená",J144,0)</f>
        <v>2688.6999999999998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6" t="s">
        <v>81</v>
      </c>
      <c r="BK144" s="223">
        <f>ROUND(I144*H144,2)</f>
        <v>2688.6999999999998</v>
      </c>
      <c r="BL144" s="16" t="s">
        <v>91</v>
      </c>
      <c r="BM144" s="222" t="s">
        <v>795</v>
      </c>
    </row>
    <row r="145" s="1" customFormat="1">
      <c r="A145" s="37"/>
      <c r="B145" s="38"/>
      <c r="C145" s="39"/>
      <c r="D145" s="224" t="s">
        <v>157</v>
      </c>
      <c r="E145" s="39"/>
      <c r="F145" s="225" t="s">
        <v>204</v>
      </c>
      <c r="G145" s="39"/>
      <c r="H145" s="39"/>
      <c r="I145" s="226"/>
      <c r="J145" s="39"/>
      <c r="K145" s="39"/>
      <c r="L145" s="43"/>
      <c r="M145" s="227"/>
      <c r="N145" s="228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157</v>
      </c>
      <c r="AU145" s="16" t="s">
        <v>81</v>
      </c>
    </row>
    <row r="146" s="1" customFormat="1">
      <c r="A146" s="37"/>
      <c r="B146" s="38"/>
      <c r="C146" s="39"/>
      <c r="D146" s="229" t="s">
        <v>159</v>
      </c>
      <c r="E146" s="39"/>
      <c r="F146" s="230" t="s">
        <v>205</v>
      </c>
      <c r="G146" s="39"/>
      <c r="H146" s="39"/>
      <c r="I146" s="226"/>
      <c r="J146" s="39"/>
      <c r="K146" s="39"/>
      <c r="L146" s="43"/>
      <c r="M146" s="227"/>
      <c r="N146" s="228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159</v>
      </c>
      <c r="AU146" s="16" t="s">
        <v>81</v>
      </c>
    </row>
    <row r="147" s="12" customFormat="1">
      <c r="A147" s="12"/>
      <c r="B147" s="231"/>
      <c r="C147" s="232"/>
      <c r="D147" s="224" t="s">
        <v>161</v>
      </c>
      <c r="E147" s="233" t="s">
        <v>19</v>
      </c>
      <c r="F147" s="234" t="s">
        <v>180</v>
      </c>
      <c r="G147" s="232"/>
      <c r="H147" s="235">
        <v>759.51999999999998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41" t="s">
        <v>161</v>
      </c>
      <c r="AU147" s="241" t="s">
        <v>81</v>
      </c>
      <c r="AV147" s="12" t="s">
        <v>81</v>
      </c>
      <c r="AW147" s="12" t="s">
        <v>35</v>
      </c>
      <c r="AX147" s="12" t="s">
        <v>77</v>
      </c>
      <c r="AY147" s="241" t="s">
        <v>148</v>
      </c>
    </row>
    <row r="148" s="1" customFormat="1" ht="16.5" customHeight="1">
      <c r="A148" s="37"/>
      <c r="B148" s="38"/>
      <c r="C148" s="211" t="s">
        <v>220</v>
      </c>
      <c r="D148" s="211" t="s">
        <v>151</v>
      </c>
      <c r="E148" s="212" t="s">
        <v>590</v>
      </c>
      <c r="F148" s="213" t="s">
        <v>591</v>
      </c>
      <c r="G148" s="214" t="s">
        <v>154</v>
      </c>
      <c r="H148" s="215">
        <v>7</v>
      </c>
      <c r="I148" s="216">
        <v>132.16</v>
      </c>
      <c r="J148" s="217">
        <f>ROUND(I148*H148,2)</f>
        <v>925.12</v>
      </c>
      <c r="K148" s="213" t="s">
        <v>155</v>
      </c>
      <c r="L148" s="43"/>
      <c r="M148" s="218" t="s">
        <v>19</v>
      </c>
      <c r="N148" s="219" t="s">
        <v>45</v>
      </c>
      <c r="O148" s="83"/>
      <c r="P148" s="220">
        <f>O148*H148</f>
        <v>0</v>
      </c>
      <c r="Q148" s="220">
        <v>0</v>
      </c>
      <c r="R148" s="220">
        <f>Q148*H148</f>
        <v>0</v>
      </c>
      <c r="S148" s="220">
        <v>0.26100000000000001</v>
      </c>
      <c r="T148" s="221">
        <f>S148*H148</f>
        <v>1.827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91</v>
      </c>
      <c r="AT148" s="222" t="s">
        <v>151</v>
      </c>
      <c r="AU148" s="222" t="s">
        <v>81</v>
      </c>
      <c r="AY148" s="16" t="s">
        <v>148</v>
      </c>
      <c r="BE148" s="223">
        <f>IF(N148="základní",J148,0)</f>
        <v>0</v>
      </c>
      <c r="BF148" s="223">
        <f>IF(N148="snížená",J148,0)</f>
        <v>925.12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81</v>
      </c>
      <c r="BK148" s="223">
        <f>ROUND(I148*H148,2)</f>
        <v>925.12</v>
      </c>
      <c r="BL148" s="16" t="s">
        <v>91</v>
      </c>
      <c r="BM148" s="222" t="s">
        <v>796</v>
      </c>
    </row>
    <row r="149" s="1" customFormat="1">
      <c r="A149" s="37"/>
      <c r="B149" s="38"/>
      <c r="C149" s="39"/>
      <c r="D149" s="224" t="s">
        <v>157</v>
      </c>
      <c r="E149" s="39"/>
      <c r="F149" s="225" t="s">
        <v>593</v>
      </c>
      <c r="G149" s="39"/>
      <c r="H149" s="39"/>
      <c r="I149" s="226"/>
      <c r="J149" s="39"/>
      <c r="K149" s="39"/>
      <c r="L149" s="43"/>
      <c r="M149" s="227"/>
      <c r="N149" s="228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157</v>
      </c>
      <c r="AU149" s="16" t="s">
        <v>81</v>
      </c>
    </row>
    <row r="150" s="1" customFormat="1">
      <c r="A150" s="37"/>
      <c r="B150" s="38"/>
      <c r="C150" s="39"/>
      <c r="D150" s="229" t="s">
        <v>159</v>
      </c>
      <c r="E150" s="39"/>
      <c r="F150" s="230" t="s">
        <v>594</v>
      </c>
      <c r="G150" s="39"/>
      <c r="H150" s="39"/>
      <c r="I150" s="226"/>
      <c r="J150" s="39"/>
      <c r="K150" s="39"/>
      <c r="L150" s="43"/>
      <c r="M150" s="227"/>
      <c r="N150" s="228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159</v>
      </c>
      <c r="AU150" s="16" t="s">
        <v>81</v>
      </c>
    </row>
    <row r="151" s="12" customFormat="1">
      <c r="A151" s="12"/>
      <c r="B151" s="231"/>
      <c r="C151" s="232"/>
      <c r="D151" s="224" t="s">
        <v>161</v>
      </c>
      <c r="E151" s="233" t="s">
        <v>19</v>
      </c>
      <c r="F151" s="234" t="s">
        <v>797</v>
      </c>
      <c r="G151" s="232"/>
      <c r="H151" s="235">
        <v>7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1" t="s">
        <v>161</v>
      </c>
      <c r="AU151" s="241" t="s">
        <v>81</v>
      </c>
      <c r="AV151" s="12" t="s">
        <v>81</v>
      </c>
      <c r="AW151" s="12" t="s">
        <v>35</v>
      </c>
      <c r="AX151" s="12" t="s">
        <v>77</v>
      </c>
      <c r="AY151" s="241" t="s">
        <v>148</v>
      </c>
    </row>
    <row r="152" s="1" customFormat="1" ht="16.5" customHeight="1">
      <c r="A152" s="37"/>
      <c r="B152" s="38"/>
      <c r="C152" s="211" t="s">
        <v>8</v>
      </c>
      <c r="D152" s="211" t="s">
        <v>151</v>
      </c>
      <c r="E152" s="212" t="s">
        <v>207</v>
      </c>
      <c r="F152" s="213" t="s">
        <v>208</v>
      </c>
      <c r="G152" s="214" t="s">
        <v>154</v>
      </c>
      <c r="H152" s="215">
        <v>8</v>
      </c>
      <c r="I152" s="216">
        <v>4266.8800000000001</v>
      </c>
      <c r="J152" s="217">
        <f>ROUND(I152*H152,2)</f>
        <v>34135.040000000001</v>
      </c>
      <c r="K152" s="213" t="s">
        <v>155</v>
      </c>
      <c r="L152" s="43"/>
      <c r="M152" s="218" t="s">
        <v>19</v>
      </c>
      <c r="N152" s="219" t="s">
        <v>45</v>
      </c>
      <c r="O152" s="83"/>
      <c r="P152" s="220">
        <f>O152*H152</f>
        <v>0</v>
      </c>
      <c r="Q152" s="220">
        <v>0</v>
      </c>
      <c r="R152" s="220">
        <f>Q152*H152</f>
        <v>0</v>
      </c>
      <c r="S152" s="220">
        <v>0.063</v>
      </c>
      <c r="T152" s="221">
        <f>S152*H152</f>
        <v>0.504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2" t="s">
        <v>91</v>
      </c>
      <c r="AT152" s="222" t="s">
        <v>151</v>
      </c>
      <c r="AU152" s="222" t="s">
        <v>81</v>
      </c>
      <c r="AY152" s="16" t="s">
        <v>148</v>
      </c>
      <c r="BE152" s="223">
        <f>IF(N152="základní",J152,0)</f>
        <v>0</v>
      </c>
      <c r="BF152" s="223">
        <f>IF(N152="snížená",J152,0)</f>
        <v>34135.040000000001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6" t="s">
        <v>81</v>
      </c>
      <c r="BK152" s="223">
        <f>ROUND(I152*H152,2)</f>
        <v>34135.040000000001</v>
      </c>
      <c r="BL152" s="16" t="s">
        <v>91</v>
      </c>
      <c r="BM152" s="222" t="s">
        <v>798</v>
      </c>
    </row>
    <row r="153" s="1" customFormat="1">
      <c r="A153" s="37"/>
      <c r="B153" s="38"/>
      <c r="C153" s="39"/>
      <c r="D153" s="224" t="s">
        <v>157</v>
      </c>
      <c r="E153" s="39"/>
      <c r="F153" s="225" t="s">
        <v>210</v>
      </c>
      <c r="G153" s="39"/>
      <c r="H153" s="39"/>
      <c r="I153" s="226"/>
      <c r="J153" s="39"/>
      <c r="K153" s="39"/>
      <c r="L153" s="43"/>
      <c r="M153" s="227"/>
      <c r="N153" s="228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157</v>
      </c>
      <c r="AU153" s="16" t="s">
        <v>81</v>
      </c>
    </row>
    <row r="154" s="1" customFormat="1">
      <c r="A154" s="37"/>
      <c r="B154" s="38"/>
      <c r="C154" s="39"/>
      <c r="D154" s="229" t="s">
        <v>159</v>
      </c>
      <c r="E154" s="39"/>
      <c r="F154" s="230" t="s">
        <v>211</v>
      </c>
      <c r="G154" s="39"/>
      <c r="H154" s="39"/>
      <c r="I154" s="226"/>
      <c r="J154" s="39"/>
      <c r="K154" s="39"/>
      <c r="L154" s="43"/>
      <c r="M154" s="227"/>
      <c r="N154" s="228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159</v>
      </c>
      <c r="AU154" s="16" t="s">
        <v>81</v>
      </c>
    </row>
    <row r="155" s="1" customFormat="1" ht="16.5" customHeight="1">
      <c r="A155" s="37"/>
      <c r="B155" s="38"/>
      <c r="C155" s="211" t="s">
        <v>235</v>
      </c>
      <c r="D155" s="211" t="s">
        <v>151</v>
      </c>
      <c r="E155" s="212" t="s">
        <v>213</v>
      </c>
      <c r="F155" s="213" t="s">
        <v>214</v>
      </c>
      <c r="G155" s="214" t="s">
        <v>215</v>
      </c>
      <c r="H155" s="215">
        <v>0.47999999999999998</v>
      </c>
      <c r="I155" s="216">
        <v>283.19999999999999</v>
      </c>
      <c r="J155" s="217">
        <f>ROUND(I155*H155,2)</f>
        <v>135.94</v>
      </c>
      <c r="K155" s="213" t="s">
        <v>155</v>
      </c>
      <c r="L155" s="43"/>
      <c r="M155" s="218" t="s">
        <v>19</v>
      </c>
      <c r="N155" s="219" t="s">
        <v>45</v>
      </c>
      <c r="O155" s="83"/>
      <c r="P155" s="220">
        <f>O155*H155</f>
        <v>0</v>
      </c>
      <c r="Q155" s="220">
        <v>0</v>
      </c>
      <c r="R155" s="220">
        <f>Q155*H155</f>
        <v>0</v>
      </c>
      <c r="S155" s="220">
        <v>1.8</v>
      </c>
      <c r="T155" s="221">
        <f>S155*H155</f>
        <v>0.86399999999999999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2" t="s">
        <v>91</v>
      </c>
      <c r="AT155" s="222" t="s">
        <v>151</v>
      </c>
      <c r="AU155" s="222" t="s">
        <v>81</v>
      </c>
      <c r="AY155" s="16" t="s">
        <v>148</v>
      </c>
      <c r="BE155" s="223">
        <f>IF(N155="základní",J155,0)</f>
        <v>0</v>
      </c>
      <c r="BF155" s="223">
        <f>IF(N155="snížená",J155,0)</f>
        <v>135.94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6" t="s">
        <v>81</v>
      </c>
      <c r="BK155" s="223">
        <f>ROUND(I155*H155,2)</f>
        <v>135.94</v>
      </c>
      <c r="BL155" s="16" t="s">
        <v>91</v>
      </c>
      <c r="BM155" s="222" t="s">
        <v>799</v>
      </c>
    </row>
    <row r="156" s="1" customFormat="1">
      <c r="A156" s="37"/>
      <c r="B156" s="38"/>
      <c r="C156" s="39"/>
      <c r="D156" s="224" t="s">
        <v>157</v>
      </c>
      <c r="E156" s="39"/>
      <c r="F156" s="225" t="s">
        <v>217</v>
      </c>
      <c r="G156" s="39"/>
      <c r="H156" s="39"/>
      <c r="I156" s="226"/>
      <c r="J156" s="39"/>
      <c r="K156" s="39"/>
      <c r="L156" s="43"/>
      <c r="M156" s="227"/>
      <c r="N156" s="228"/>
      <c r="O156" s="83"/>
      <c r="P156" s="83"/>
      <c r="Q156" s="83"/>
      <c r="R156" s="83"/>
      <c r="S156" s="83"/>
      <c r="T156" s="84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157</v>
      </c>
      <c r="AU156" s="16" t="s">
        <v>81</v>
      </c>
    </row>
    <row r="157" s="1" customFormat="1">
      <c r="A157" s="37"/>
      <c r="B157" s="38"/>
      <c r="C157" s="39"/>
      <c r="D157" s="229" t="s">
        <v>159</v>
      </c>
      <c r="E157" s="39"/>
      <c r="F157" s="230" t="s">
        <v>218</v>
      </c>
      <c r="G157" s="39"/>
      <c r="H157" s="39"/>
      <c r="I157" s="226"/>
      <c r="J157" s="39"/>
      <c r="K157" s="39"/>
      <c r="L157" s="43"/>
      <c r="M157" s="227"/>
      <c r="N157" s="228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159</v>
      </c>
      <c r="AU157" s="16" t="s">
        <v>81</v>
      </c>
    </row>
    <row r="158" s="12" customFormat="1">
      <c r="A158" s="12"/>
      <c r="B158" s="231"/>
      <c r="C158" s="232"/>
      <c r="D158" s="224" t="s">
        <v>161</v>
      </c>
      <c r="E158" s="233" t="s">
        <v>19</v>
      </c>
      <c r="F158" s="234" t="s">
        <v>604</v>
      </c>
      <c r="G158" s="232"/>
      <c r="H158" s="235">
        <v>0.47999999999999998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41" t="s">
        <v>161</v>
      </c>
      <c r="AU158" s="241" t="s">
        <v>81</v>
      </c>
      <c r="AV158" s="12" t="s">
        <v>81</v>
      </c>
      <c r="AW158" s="12" t="s">
        <v>35</v>
      </c>
      <c r="AX158" s="12" t="s">
        <v>77</v>
      </c>
      <c r="AY158" s="241" t="s">
        <v>148</v>
      </c>
    </row>
    <row r="159" s="1" customFormat="1" ht="16.5" customHeight="1">
      <c r="A159" s="37"/>
      <c r="B159" s="38"/>
      <c r="C159" s="211" t="s">
        <v>241</v>
      </c>
      <c r="D159" s="211" t="s">
        <v>151</v>
      </c>
      <c r="E159" s="212" t="s">
        <v>221</v>
      </c>
      <c r="F159" s="213" t="s">
        <v>222</v>
      </c>
      <c r="G159" s="214" t="s">
        <v>154</v>
      </c>
      <c r="H159" s="215">
        <v>20</v>
      </c>
      <c r="I159" s="216">
        <v>109.74</v>
      </c>
      <c r="J159" s="217">
        <f>ROUND(I159*H159,2)</f>
        <v>2194.8000000000002</v>
      </c>
      <c r="K159" s="213" t="s">
        <v>155</v>
      </c>
      <c r="L159" s="43"/>
      <c r="M159" s="218" t="s">
        <v>19</v>
      </c>
      <c r="N159" s="219" t="s">
        <v>45</v>
      </c>
      <c r="O159" s="83"/>
      <c r="P159" s="220">
        <f>O159*H159</f>
        <v>0</v>
      </c>
      <c r="Q159" s="220">
        <v>0</v>
      </c>
      <c r="R159" s="220">
        <f>Q159*H159</f>
        <v>0</v>
      </c>
      <c r="S159" s="220">
        <v>0.068000000000000005</v>
      </c>
      <c r="T159" s="221">
        <f>S159*H159</f>
        <v>1.3600000000000001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2" t="s">
        <v>91</v>
      </c>
      <c r="AT159" s="222" t="s">
        <v>151</v>
      </c>
      <c r="AU159" s="222" t="s">
        <v>81</v>
      </c>
      <c r="AY159" s="16" t="s">
        <v>148</v>
      </c>
      <c r="BE159" s="223">
        <f>IF(N159="základní",J159,0)</f>
        <v>0</v>
      </c>
      <c r="BF159" s="223">
        <f>IF(N159="snížená",J159,0)</f>
        <v>2194.8000000000002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6" t="s">
        <v>81</v>
      </c>
      <c r="BK159" s="223">
        <f>ROUND(I159*H159,2)</f>
        <v>2194.8000000000002</v>
      </c>
      <c r="BL159" s="16" t="s">
        <v>91</v>
      </c>
      <c r="BM159" s="222" t="s">
        <v>800</v>
      </c>
    </row>
    <row r="160" s="1" customFormat="1">
      <c r="A160" s="37"/>
      <c r="B160" s="38"/>
      <c r="C160" s="39"/>
      <c r="D160" s="224" t="s">
        <v>157</v>
      </c>
      <c r="E160" s="39"/>
      <c r="F160" s="225" t="s">
        <v>224</v>
      </c>
      <c r="G160" s="39"/>
      <c r="H160" s="39"/>
      <c r="I160" s="226"/>
      <c r="J160" s="39"/>
      <c r="K160" s="39"/>
      <c r="L160" s="43"/>
      <c r="M160" s="227"/>
      <c r="N160" s="228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157</v>
      </c>
      <c r="AU160" s="16" t="s">
        <v>81</v>
      </c>
    </row>
    <row r="161" s="1" customFormat="1">
      <c r="A161" s="37"/>
      <c r="B161" s="38"/>
      <c r="C161" s="39"/>
      <c r="D161" s="229" t="s">
        <v>159</v>
      </c>
      <c r="E161" s="39"/>
      <c r="F161" s="230" t="s">
        <v>225</v>
      </c>
      <c r="G161" s="39"/>
      <c r="H161" s="39"/>
      <c r="I161" s="226"/>
      <c r="J161" s="39"/>
      <c r="K161" s="39"/>
      <c r="L161" s="43"/>
      <c r="M161" s="227"/>
      <c r="N161" s="228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159</v>
      </c>
      <c r="AU161" s="16" t="s">
        <v>81</v>
      </c>
    </row>
    <row r="162" s="12" customFormat="1">
      <c r="A162" s="12"/>
      <c r="B162" s="231"/>
      <c r="C162" s="232"/>
      <c r="D162" s="224" t="s">
        <v>161</v>
      </c>
      <c r="E162" s="233" t="s">
        <v>19</v>
      </c>
      <c r="F162" s="234" t="s">
        <v>259</v>
      </c>
      <c r="G162" s="232"/>
      <c r="H162" s="235">
        <v>20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41" t="s">
        <v>161</v>
      </c>
      <c r="AU162" s="241" t="s">
        <v>81</v>
      </c>
      <c r="AV162" s="12" t="s">
        <v>81</v>
      </c>
      <c r="AW162" s="12" t="s">
        <v>35</v>
      </c>
      <c r="AX162" s="12" t="s">
        <v>77</v>
      </c>
      <c r="AY162" s="241" t="s">
        <v>148</v>
      </c>
    </row>
    <row r="163" s="11" customFormat="1" ht="22.8" customHeight="1">
      <c r="A163" s="11"/>
      <c r="B163" s="195"/>
      <c r="C163" s="196"/>
      <c r="D163" s="197" t="s">
        <v>72</v>
      </c>
      <c r="E163" s="209" t="s">
        <v>227</v>
      </c>
      <c r="F163" s="209" t="s">
        <v>228</v>
      </c>
      <c r="G163" s="196"/>
      <c r="H163" s="196"/>
      <c r="I163" s="199"/>
      <c r="J163" s="210">
        <f>BK163</f>
        <v>15402.01</v>
      </c>
      <c r="K163" s="196"/>
      <c r="L163" s="201"/>
      <c r="M163" s="202"/>
      <c r="N163" s="203"/>
      <c r="O163" s="203"/>
      <c r="P163" s="204">
        <f>SUM(P164:P181)</f>
        <v>0</v>
      </c>
      <c r="Q163" s="203"/>
      <c r="R163" s="204">
        <f>SUM(R164:R181)</f>
        <v>0</v>
      </c>
      <c r="S163" s="203"/>
      <c r="T163" s="205">
        <f>SUM(T164:T181)</f>
        <v>0</v>
      </c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R163" s="206" t="s">
        <v>77</v>
      </c>
      <c r="AT163" s="207" t="s">
        <v>72</v>
      </c>
      <c r="AU163" s="207" t="s">
        <v>77</v>
      </c>
      <c r="AY163" s="206" t="s">
        <v>148</v>
      </c>
      <c r="BK163" s="208">
        <f>SUM(BK164:BK181)</f>
        <v>15402.01</v>
      </c>
    </row>
    <row r="164" s="1" customFormat="1" ht="16.5" customHeight="1">
      <c r="A164" s="37"/>
      <c r="B164" s="38"/>
      <c r="C164" s="211" t="s">
        <v>247</v>
      </c>
      <c r="D164" s="211" t="s">
        <v>151</v>
      </c>
      <c r="E164" s="212" t="s">
        <v>229</v>
      </c>
      <c r="F164" s="213" t="s">
        <v>230</v>
      </c>
      <c r="G164" s="214" t="s">
        <v>231</v>
      </c>
      <c r="H164" s="215">
        <v>4.7854799999999997</v>
      </c>
      <c r="I164" s="216">
        <v>110.92</v>
      </c>
      <c r="J164" s="217">
        <f>ROUND(I164*H164,2)</f>
        <v>530.80999999999995</v>
      </c>
      <c r="K164" s="213" t="s">
        <v>155</v>
      </c>
      <c r="L164" s="43"/>
      <c r="M164" s="218" t="s">
        <v>19</v>
      </c>
      <c r="N164" s="219" t="s">
        <v>45</v>
      </c>
      <c r="O164" s="83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91</v>
      </c>
      <c r="AT164" s="222" t="s">
        <v>151</v>
      </c>
      <c r="AU164" s="222" t="s">
        <v>81</v>
      </c>
      <c r="AY164" s="16" t="s">
        <v>148</v>
      </c>
      <c r="BE164" s="223">
        <f>IF(N164="základní",J164,0)</f>
        <v>0</v>
      </c>
      <c r="BF164" s="223">
        <f>IF(N164="snížená",J164,0)</f>
        <v>530.80999999999995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81</v>
      </c>
      <c r="BK164" s="223">
        <f>ROUND(I164*H164,2)</f>
        <v>530.80999999999995</v>
      </c>
      <c r="BL164" s="16" t="s">
        <v>91</v>
      </c>
      <c r="BM164" s="222" t="s">
        <v>801</v>
      </c>
    </row>
    <row r="165" s="1" customFormat="1">
      <c r="A165" s="37"/>
      <c r="B165" s="38"/>
      <c r="C165" s="39"/>
      <c r="D165" s="224" t="s">
        <v>157</v>
      </c>
      <c r="E165" s="39"/>
      <c r="F165" s="225" t="s">
        <v>233</v>
      </c>
      <c r="G165" s="39"/>
      <c r="H165" s="39"/>
      <c r="I165" s="226"/>
      <c r="J165" s="39"/>
      <c r="K165" s="39"/>
      <c r="L165" s="43"/>
      <c r="M165" s="227"/>
      <c r="N165" s="228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157</v>
      </c>
      <c r="AU165" s="16" t="s">
        <v>81</v>
      </c>
    </row>
    <row r="166" s="1" customFormat="1">
      <c r="A166" s="37"/>
      <c r="B166" s="38"/>
      <c r="C166" s="39"/>
      <c r="D166" s="229" t="s">
        <v>159</v>
      </c>
      <c r="E166" s="39"/>
      <c r="F166" s="230" t="s">
        <v>234</v>
      </c>
      <c r="G166" s="39"/>
      <c r="H166" s="39"/>
      <c r="I166" s="226"/>
      <c r="J166" s="39"/>
      <c r="K166" s="39"/>
      <c r="L166" s="43"/>
      <c r="M166" s="227"/>
      <c r="N166" s="228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159</v>
      </c>
      <c r="AU166" s="16" t="s">
        <v>81</v>
      </c>
    </row>
    <row r="167" s="1" customFormat="1" ht="16.5" customHeight="1">
      <c r="A167" s="37"/>
      <c r="B167" s="38"/>
      <c r="C167" s="211" t="s">
        <v>253</v>
      </c>
      <c r="D167" s="211" t="s">
        <v>151</v>
      </c>
      <c r="E167" s="212" t="s">
        <v>236</v>
      </c>
      <c r="F167" s="213" t="s">
        <v>237</v>
      </c>
      <c r="G167" s="214" t="s">
        <v>231</v>
      </c>
      <c r="H167" s="215">
        <v>4.7854799999999997</v>
      </c>
      <c r="I167" s="216">
        <v>875.55999999999995</v>
      </c>
      <c r="J167" s="217">
        <f>ROUND(I167*H167,2)</f>
        <v>4189.9700000000003</v>
      </c>
      <c r="K167" s="213" t="s">
        <v>155</v>
      </c>
      <c r="L167" s="43"/>
      <c r="M167" s="218" t="s">
        <v>19</v>
      </c>
      <c r="N167" s="219" t="s">
        <v>45</v>
      </c>
      <c r="O167" s="83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2" t="s">
        <v>91</v>
      </c>
      <c r="AT167" s="222" t="s">
        <v>151</v>
      </c>
      <c r="AU167" s="222" t="s">
        <v>81</v>
      </c>
      <c r="AY167" s="16" t="s">
        <v>148</v>
      </c>
      <c r="BE167" s="223">
        <f>IF(N167="základní",J167,0)</f>
        <v>0</v>
      </c>
      <c r="BF167" s="223">
        <f>IF(N167="snížená",J167,0)</f>
        <v>4189.9700000000003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6" t="s">
        <v>81</v>
      </c>
      <c r="BK167" s="223">
        <f>ROUND(I167*H167,2)</f>
        <v>4189.9700000000003</v>
      </c>
      <c r="BL167" s="16" t="s">
        <v>91</v>
      </c>
      <c r="BM167" s="222" t="s">
        <v>802</v>
      </c>
    </row>
    <row r="168" s="1" customFormat="1">
      <c r="A168" s="37"/>
      <c r="B168" s="38"/>
      <c r="C168" s="39"/>
      <c r="D168" s="224" t="s">
        <v>157</v>
      </c>
      <c r="E168" s="39"/>
      <c r="F168" s="225" t="s">
        <v>239</v>
      </c>
      <c r="G168" s="39"/>
      <c r="H168" s="39"/>
      <c r="I168" s="226"/>
      <c r="J168" s="39"/>
      <c r="K168" s="39"/>
      <c r="L168" s="43"/>
      <c r="M168" s="227"/>
      <c r="N168" s="228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157</v>
      </c>
      <c r="AU168" s="16" t="s">
        <v>81</v>
      </c>
    </row>
    <row r="169" s="1" customFormat="1">
      <c r="A169" s="37"/>
      <c r="B169" s="38"/>
      <c r="C169" s="39"/>
      <c r="D169" s="229" t="s">
        <v>159</v>
      </c>
      <c r="E169" s="39"/>
      <c r="F169" s="230" t="s">
        <v>240</v>
      </c>
      <c r="G169" s="39"/>
      <c r="H169" s="39"/>
      <c r="I169" s="226"/>
      <c r="J169" s="39"/>
      <c r="K169" s="39"/>
      <c r="L169" s="43"/>
      <c r="M169" s="227"/>
      <c r="N169" s="228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159</v>
      </c>
      <c r="AU169" s="16" t="s">
        <v>81</v>
      </c>
    </row>
    <row r="170" s="1" customFormat="1" ht="21.75" customHeight="1">
      <c r="A170" s="37"/>
      <c r="B170" s="38"/>
      <c r="C170" s="211" t="s">
        <v>259</v>
      </c>
      <c r="D170" s="211" t="s">
        <v>151</v>
      </c>
      <c r="E170" s="212" t="s">
        <v>242</v>
      </c>
      <c r="F170" s="213" t="s">
        <v>243</v>
      </c>
      <c r="G170" s="214" t="s">
        <v>231</v>
      </c>
      <c r="H170" s="215">
        <v>4.7854799999999997</v>
      </c>
      <c r="I170" s="216">
        <v>93.219999999999999</v>
      </c>
      <c r="J170" s="217">
        <f>ROUND(I170*H170,2)</f>
        <v>446.10000000000002</v>
      </c>
      <c r="K170" s="213" t="s">
        <v>155</v>
      </c>
      <c r="L170" s="43"/>
      <c r="M170" s="218" t="s">
        <v>19</v>
      </c>
      <c r="N170" s="219" t="s">
        <v>45</v>
      </c>
      <c r="O170" s="83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2" t="s">
        <v>91</v>
      </c>
      <c r="AT170" s="222" t="s">
        <v>151</v>
      </c>
      <c r="AU170" s="222" t="s">
        <v>81</v>
      </c>
      <c r="AY170" s="16" t="s">
        <v>148</v>
      </c>
      <c r="BE170" s="223">
        <f>IF(N170="základní",J170,0)</f>
        <v>0</v>
      </c>
      <c r="BF170" s="223">
        <f>IF(N170="snížená",J170,0)</f>
        <v>446.10000000000002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6" t="s">
        <v>81</v>
      </c>
      <c r="BK170" s="223">
        <f>ROUND(I170*H170,2)</f>
        <v>446.10000000000002</v>
      </c>
      <c r="BL170" s="16" t="s">
        <v>91</v>
      </c>
      <c r="BM170" s="222" t="s">
        <v>803</v>
      </c>
    </row>
    <row r="171" s="1" customFormat="1">
      <c r="A171" s="37"/>
      <c r="B171" s="38"/>
      <c r="C171" s="39"/>
      <c r="D171" s="224" t="s">
        <v>157</v>
      </c>
      <c r="E171" s="39"/>
      <c r="F171" s="225" t="s">
        <v>245</v>
      </c>
      <c r="G171" s="39"/>
      <c r="H171" s="39"/>
      <c r="I171" s="226"/>
      <c r="J171" s="39"/>
      <c r="K171" s="39"/>
      <c r="L171" s="43"/>
      <c r="M171" s="227"/>
      <c r="N171" s="228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157</v>
      </c>
      <c r="AU171" s="16" t="s">
        <v>81</v>
      </c>
    </row>
    <row r="172" s="1" customFormat="1">
      <c r="A172" s="37"/>
      <c r="B172" s="38"/>
      <c r="C172" s="39"/>
      <c r="D172" s="229" t="s">
        <v>159</v>
      </c>
      <c r="E172" s="39"/>
      <c r="F172" s="230" t="s">
        <v>246</v>
      </c>
      <c r="G172" s="39"/>
      <c r="H172" s="39"/>
      <c r="I172" s="226"/>
      <c r="J172" s="39"/>
      <c r="K172" s="39"/>
      <c r="L172" s="43"/>
      <c r="M172" s="227"/>
      <c r="N172" s="228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159</v>
      </c>
      <c r="AU172" s="16" t="s">
        <v>81</v>
      </c>
    </row>
    <row r="173" s="1" customFormat="1" ht="16.5" customHeight="1">
      <c r="A173" s="37"/>
      <c r="B173" s="38"/>
      <c r="C173" s="211" t="s">
        <v>7</v>
      </c>
      <c r="D173" s="211" t="s">
        <v>151</v>
      </c>
      <c r="E173" s="212" t="s">
        <v>248</v>
      </c>
      <c r="F173" s="213" t="s">
        <v>249</v>
      </c>
      <c r="G173" s="214" t="s">
        <v>231</v>
      </c>
      <c r="H173" s="215">
        <v>4.7854799999999997</v>
      </c>
      <c r="I173" s="216">
        <v>269.04000000000002</v>
      </c>
      <c r="J173" s="217">
        <f>ROUND(I173*H173,2)</f>
        <v>1287.49</v>
      </c>
      <c r="K173" s="213" t="s">
        <v>155</v>
      </c>
      <c r="L173" s="43"/>
      <c r="M173" s="218" t="s">
        <v>19</v>
      </c>
      <c r="N173" s="219" t="s">
        <v>45</v>
      </c>
      <c r="O173" s="83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2" t="s">
        <v>91</v>
      </c>
      <c r="AT173" s="222" t="s">
        <v>151</v>
      </c>
      <c r="AU173" s="222" t="s">
        <v>81</v>
      </c>
      <c r="AY173" s="16" t="s">
        <v>148</v>
      </c>
      <c r="BE173" s="223">
        <f>IF(N173="základní",J173,0)</f>
        <v>0</v>
      </c>
      <c r="BF173" s="223">
        <f>IF(N173="snížená",J173,0)</f>
        <v>1287.49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6" t="s">
        <v>81</v>
      </c>
      <c r="BK173" s="223">
        <f>ROUND(I173*H173,2)</f>
        <v>1287.49</v>
      </c>
      <c r="BL173" s="16" t="s">
        <v>91</v>
      </c>
      <c r="BM173" s="222" t="s">
        <v>804</v>
      </c>
    </row>
    <row r="174" s="1" customFormat="1">
      <c r="A174" s="37"/>
      <c r="B174" s="38"/>
      <c r="C174" s="39"/>
      <c r="D174" s="224" t="s">
        <v>157</v>
      </c>
      <c r="E174" s="39"/>
      <c r="F174" s="225" t="s">
        <v>251</v>
      </c>
      <c r="G174" s="39"/>
      <c r="H174" s="39"/>
      <c r="I174" s="226"/>
      <c r="J174" s="39"/>
      <c r="K174" s="39"/>
      <c r="L174" s="43"/>
      <c r="M174" s="227"/>
      <c r="N174" s="228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157</v>
      </c>
      <c r="AU174" s="16" t="s">
        <v>81</v>
      </c>
    </row>
    <row r="175" s="1" customFormat="1">
      <c r="A175" s="37"/>
      <c r="B175" s="38"/>
      <c r="C175" s="39"/>
      <c r="D175" s="229" t="s">
        <v>159</v>
      </c>
      <c r="E175" s="39"/>
      <c r="F175" s="230" t="s">
        <v>252</v>
      </c>
      <c r="G175" s="39"/>
      <c r="H175" s="39"/>
      <c r="I175" s="226"/>
      <c r="J175" s="39"/>
      <c r="K175" s="39"/>
      <c r="L175" s="43"/>
      <c r="M175" s="227"/>
      <c r="N175" s="228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159</v>
      </c>
      <c r="AU175" s="16" t="s">
        <v>81</v>
      </c>
    </row>
    <row r="176" s="1" customFormat="1" ht="16.5" customHeight="1">
      <c r="A176" s="37"/>
      <c r="B176" s="38"/>
      <c r="C176" s="211" t="s">
        <v>276</v>
      </c>
      <c r="D176" s="211" t="s">
        <v>151</v>
      </c>
      <c r="E176" s="212" t="s">
        <v>254</v>
      </c>
      <c r="F176" s="213" t="s">
        <v>255</v>
      </c>
      <c r="G176" s="214" t="s">
        <v>231</v>
      </c>
      <c r="H176" s="215">
        <v>57.271500000000003</v>
      </c>
      <c r="I176" s="216">
        <v>11.800000000000001</v>
      </c>
      <c r="J176" s="217">
        <f>ROUND(I176*H176,2)</f>
        <v>675.79999999999995</v>
      </c>
      <c r="K176" s="213" t="s">
        <v>155</v>
      </c>
      <c r="L176" s="43"/>
      <c r="M176" s="218" t="s">
        <v>19</v>
      </c>
      <c r="N176" s="219" t="s">
        <v>45</v>
      </c>
      <c r="O176" s="83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2" t="s">
        <v>91</v>
      </c>
      <c r="AT176" s="222" t="s">
        <v>151</v>
      </c>
      <c r="AU176" s="222" t="s">
        <v>81</v>
      </c>
      <c r="AY176" s="16" t="s">
        <v>148</v>
      </c>
      <c r="BE176" s="223">
        <f>IF(N176="základní",J176,0)</f>
        <v>0</v>
      </c>
      <c r="BF176" s="223">
        <f>IF(N176="snížená",J176,0)</f>
        <v>675.79999999999995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6" t="s">
        <v>81</v>
      </c>
      <c r="BK176" s="223">
        <f>ROUND(I176*H176,2)</f>
        <v>675.79999999999995</v>
      </c>
      <c r="BL176" s="16" t="s">
        <v>91</v>
      </c>
      <c r="BM176" s="222" t="s">
        <v>805</v>
      </c>
    </row>
    <row r="177" s="1" customFormat="1">
      <c r="A177" s="37"/>
      <c r="B177" s="38"/>
      <c r="C177" s="39"/>
      <c r="D177" s="224" t="s">
        <v>157</v>
      </c>
      <c r="E177" s="39"/>
      <c r="F177" s="225" t="s">
        <v>257</v>
      </c>
      <c r="G177" s="39"/>
      <c r="H177" s="39"/>
      <c r="I177" s="226"/>
      <c r="J177" s="39"/>
      <c r="K177" s="39"/>
      <c r="L177" s="43"/>
      <c r="M177" s="227"/>
      <c r="N177" s="228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157</v>
      </c>
      <c r="AU177" s="16" t="s">
        <v>81</v>
      </c>
    </row>
    <row r="178" s="1" customFormat="1">
      <c r="A178" s="37"/>
      <c r="B178" s="38"/>
      <c r="C178" s="39"/>
      <c r="D178" s="229" t="s">
        <v>159</v>
      </c>
      <c r="E178" s="39"/>
      <c r="F178" s="230" t="s">
        <v>258</v>
      </c>
      <c r="G178" s="39"/>
      <c r="H178" s="39"/>
      <c r="I178" s="226"/>
      <c r="J178" s="39"/>
      <c r="K178" s="39"/>
      <c r="L178" s="43"/>
      <c r="M178" s="227"/>
      <c r="N178" s="228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159</v>
      </c>
      <c r="AU178" s="16" t="s">
        <v>81</v>
      </c>
    </row>
    <row r="179" s="1" customFormat="1" ht="21.75" customHeight="1">
      <c r="A179" s="37"/>
      <c r="B179" s="38"/>
      <c r="C179" s="211" t="s">
        <v>284</v>
      </c>
      <c r="D179" s="211" t="s">
        <v>151</v>
      </c>
      <c r="E179" s="212" t="s">
        <v>260</v>
      </c>
      <c r="F179" s="213" t="s">
        <v>261</v>
      </c>
      <c r="G179" s="214" t="s">
        <v>231</v>
      </c>
      <c r="H179" s="215">
        <v>5.72715</v>
      </c>
      <c r="I179" s="216">
        <v>1444.3199999999999</v>
      </c>
      <c r="J179" s="217">
        <f>ROUND(I179*H179,2)</f>
        <v>8271.8400000000001</v>
      </c>
      <c r="K179" s="213" t="s">
        <v>155</v>
      </c>
      <c r="L179" s="43"/>
      <c r="M179" s="218" t="s">
        <v>19</v>
      </c>
      <c r="N179" s="219" t="s">
        <v>45</v>
      </c>
      <c r="O179" s="83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2" t="s">
        <v>91</v>
      </c>
      <c r="AT179" s="222" t="s">
        <v>151</v>
      </c>
      <c r="AU179" s="222" t="s">
        <v>81</v>
      </c>
      <c r="AY179" s="16" t="s">
        <v>148</v>
      </c>
      <c r="BE179" s="223">
        <f>IF(N179="základní",J179,0)</f>
        <v>0</v>
      </c>
      <c r="BF179" s="223">
        <f>IF(N179="snížená",J179,0)</f>
        <v>8271.8400000000001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6" t="s">
        <v>81</v>
      </c>
      <c r="BK179" s="223">
        <f>ROUND(I179*H179,2)</f>
        <v>8271.8400000000001</v>
      </c>
      <c r="BL179" s="16" t="s">
        <v>91</v>
      </c>
      <c r="BM179" s="222" t="s">
        <v>806</v>
      </c>
    </row>
    <row r="180" s="1" customFormat="1">
      <c r="A180" s="37"/>
      <c r="B180" s="38"/>
      <c r="C180" s="39"/>
      <c r="D180" s="224" t="s">
        <v>157</v>
      </c>
      <c r="E180" s="39"/>
      <c r="F180" s="225" t="s">
        <v>263</v>
      </c>
      <c r="G180" s="39"/>
      <c r="H180" s="39"/>
      <c r="I180" s="226"/>
      <c r="J180" s="39"/>
      <c r="K180" s="39"/>
      <c r="L180" s="43"/>
      <c r="M180" s="227"/>
      <c r="N180" s="228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157</v>
      </c>
      <c r="AU180" s="16" t="s">
        <v>81</v>
      </c>
    </row>
    <row r="181" s="1" customFormat="1">
      <c r="A181" s="37"/>
      <c r="B181" s="38"/>
      <c r="C181" s="39"/>
      <c r="D181" s="229" t="s">
        <v>159</v>
      </c>
      <c r="E181" s="39"/>
      <c r="F181" s="230" t="s">
        <v>264</v>
      </c>
      <c r="G181" s="39"/>
      <c r="H181" s="39"/>
      <c r="I181" s="226"/>
      <c r="J181" s="39"/>
      <c r="K181" s="39"/>
      <c r="L181" s="43"/>
      <c r="M181" s="227"/>
      <c r="N181" s="228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159</v>
      </c>
      <c r="AU181" s="16" t="s">
        <v>81</v>
      </c>
    </row>
    <row r="182" s="11" customFormat="1" ht="22.8" customHeight="1">
      <c r="A182" s="11"/>
      <c r="B182" s="195"/>
      <c r="C182" s="196"/>
      <c r="D182" s="197" t="s">
        <v>72</v>
      </c>
      <c r="E182" s="209" t="s">
        <v>265</v>
      </c>
      <c r="F182" s="209" t="s">
        <v>266</v>
      </c>
      <c r="G182" s="196"/>
      <c r="H182" s="196"/>
      <c r="I182" s="199"/>
      <c r="J182" s="210">
        <f>BK182</f>
        <v>2114.8400000000001</v>
      </c>
      <c r="K182" s="196"/>
      <c r="L182" s="201"/>
      <c r="M182" s="202"/>
      <c r="N182" s="203"/>
      <c r="O182" s="203"/>
      <c r="P182" s="204">
        <f>SUM(P183:P185)</f>
        <v>0</v>
      </c>
      <c r="Q182" s="203"/>
      <c r="R182" s="204">
        <f>SUM(R183:R185)</f>
        <v>0</v>
      </c>
      <c r="S182" s="203"/>
      <c r="T182" s="205">
        <f>SUM(T183:T185)</f>
        <v>0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R182" s="206" t="s">
        <v>77</v>
      </c>
      <c r="AT182" s="207" t="s">
        <v>72</v>
      </c>
      <c r="AU182" s="207" t="s">
        <v>77</v>
      </c>
      <c r="AY182" s="206" t="s">
        <v>148</v>
      </c>
      <c r="BK182" s="208">
        <f>SUM(BK183:BK185)</f>
        <v>2114.8400000000001</v>
      </c>
    </row>
    <row r="183" s="1" customFormat="1" ht="16.5" customHeight="1">
      <c r="A183" s="37"/>
      <c r="B183" s="38"/>
      <c r="C183" s="211" t="s">
        <v>291</v>
      </c>
      <c r="D183" s="211" t="s">
        <v>151</v>
      </c>
      <c r="E183" s="212" t="s">
        <v>267</v>
      </c>
      <c r="F183" s="213" t="s">
        <v>268</v>
      </c>
      <c r="G183" s="214" t="s">
        <v>231</v>
      </c>
      <c r="H183" s="215">
        <v>1.4360900000000001</v>
      </c>
      <c r="I183" s="216">
        <v>1472.6400000000001</v>
      </c>
      <c r="J183" s="217">
        <f>ROUND(I183*H183,2)</f>
        <v>2114.8400000000001</v>
      </c>
      <c r="K183" s="213" t="s">
        <v>155</v>
      </c>
      <c r="L183" s="43"/>
      <c r="M183" s="218" t="s">
        <v>19</v>
      </c>
      <c r="N183" s="219" t="s">
        <v>45</v>
      </c>
      <c r="O183" s="83"/>
      <c r="P183" s="220">
        <f>O183*H183</f>
        <v>0</v>
      </c>
      <c r="Q183" s="220">
        <v>0</v>
      </c>
      <c r="R183" s="220">
        <f>Q183*H183</f>
        <v>0</v>
      </c>
      <c r="S183" s="220">
        <v>0</v>
      </c>
      <c r="T183" s="22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2" t="s">
        <v>91</v>
      </c>
      <c r="AT183" s="222" t="s">
        <v>151</v>
      </c>
      <c r="AU183" s="222" t="s">
        <v>81</v>
      </c>
      <c r="AY183" s="16" t="s">
        <v>148</v>
      </c>
      <c r="BE183" s="223">
        <f>IF(N183="základní",J183,0)</f>
        <v>0</v>
      </c>
      <c r="BF183" s="223">
        <f>IF(N183="snížená",J183,0)</f>
        <v>2114.8400000000001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6" t="s">
        <v>81</v>
      </c>
      <c r="BK183" s="223">
        <f>ROUND(I183*H183,2)</f>
        <v>2114.8400000000001</v>
      </c>
      <c r="BL183" s="16" t="s">
        <v>91</v>
      </c>
      <c r="BM183" s="222" t="s">
        <v>807</v>
      </c>
    </row>
    <row r="184" s="1" customFormat="1">
      <c r="A184" s="37"/>
      <c r="B184" s="38"/>
      <c r="C184" s="39"/>
      <c r="D184" s="224" t="s">
        <v>157</v>
      </c>
      <c r="E184" s="39"/>
      <c r="F184" s="225" t="s">
        <v>270</v>
      </c>
      <c r="G184" s="39"/>
      <c r="H184" s="39"/>
      <c r="I184" s="226"/>
      <c r="J184" s="39"/>
      <c r="K184" s="39"/>
      <c r="L184" s="43"/>
      <c r="M184" s="227"/>
      <c r="N184" s="228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157</v>
      </c>
      <c r="AU184" s="16" t="s">
        <v>81</v>
      </c>
    </row>
    <row r="185" s="1" customFormat="1">
      <c r="A185" s="37"/>
      <c r="B185" s="38"/>
      <c r="C185" s="39"/>
      <c r="D185" s="229" t="s">
        <v>159</v>
      </c>
      <c r="E185" s="39"/>
      <c r="F185" s="230" t="s">
        <v>271</v>
      </c>
      <c r="G185" s="39"/>
      <c r="H185" s="39"/>
      <c r="I185" s="226"/>
      <c r="J185" s="39"/>
      <c r="K185" s="39"/>
      <c r="L185" s="43"/>
      <c r="M185" s="227"/>
      <c r="N185" s="228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159</v>
      </c>
      <c r="AU185" s="16" t="s">
        <v>81</v>
      </c>
    </row>
    <row r="186" s="11" customFormat="1" ht="25.92" customHeight="1">
      <c r="A186" s="11"/>
      <c r="B186" s="195"/>
      <c r="C186" s="196"/>
      <c r="D186" s="197" t="s">
        <v>72</v>
      </c>
      <c r="E186" s="198" t="s">
        <v>272</v>
      </c>
      <c r="F186" s="198" t="s">
        <v>273</v>
      </c>
      <c r="G186" s="196"/>
      <c r="H186" s="196"/>
      <c r="I186" s="199"/>
      <c r="J186" s="200">
        <f>BK186</f>
        <v>459615.44999999995</v>
      </c>
      <c r="K186" s="196"/>
      <c r="L186" s="201"/>
      <c r="M186" s="202"/>
      <c r="N186" s="203"/>
      <c r="O186" s="203"/>
      <c r="P186" s="204">
        <f>P187+P191+P233+P251+P254+P279+P302+P328+P333+P363</f>
        <v>0</v>
      </c>
      <c r="Q186" s="203"/>
      <c r="R186" s="204">
        <f>R187+R191+R233+R251+R254+R279+R302+R328+R333+R363</f>
        <v>2.5152868000000002</v>
      </c>
      <c r="S186" s="203"/>
      <c r="T186" s="205">
        <f>T187+T191+T233+T251+T254+T279+T302+T328+T333+T363</f>
        <v>0.23048156000000003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R186" s="206" t="s">
        <v>81</v>
      </c>
      <c r="AT186" s="207" t="s">
        <v>72</v>
      </c>
      <c r="AU186" s="207" t="s">
        <v>73</v>
      </c>
      <c r="AY186" s="206" t="s">
        <v>148</v>
      </c>
      <c r="BK186" s="208">
        <f>BK187+BK191+BK233+BK251+BK254+BK279+BK302+BK328+BK333+BK363</f>
        <v>459615.44999999995</v>
      </c>
    </row>
    <row r="187" s="11" customFormat="1" ht="22.8" customHeight="1">
      <c r="A187" s="11"/>
      <c r="B187" s="195"/>
      <c r="C187" s="196"/>
      <c r="D187" s="197" t="s">
        <v>72</v>
      </c>
      <c r="E187" s="209" t="s">
        <v>274</v>
      </c>
      <c r="F187" s="209" t="s">
        <v>275</v>
      </c>
      <c r="G187" s="196"/>
      <c r="H187" s="196"/>
      <c r="I187" s="199"/>
      <c r="J187" s="210">
        <f>BK187</f>
        <v>5900</v>
      </c>
      <c r="K187" s="196"/>
      <c r="L187" s="201"/>
      <c r="M187" s="202"/>
      <c r="N187" s="203"/>
      <c r="O187" s="203"/>
      <c r="P187" s="204">
        <f>SUM(P188:P190)</f>
        <v>0</v>
      </c>
      <c r="Q187" s="203"/>
      <c r="R187" s="204">
        <f>SUM(R188:R190)</f>
        <v>0</v>
      </c>
      <c r="S187" s="203"/>
      <c r="T187" s="205">
        <f>SUM(T188:T190)</f>
        <v>0.0155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6" t="s">
        <v>81</v>
      </c>
      <c r="AT187" s="207" t="s">
        <v>72</v>
      </c>
      <c r="AU187" s="207" t="s">
        <v>77</v>
      </c>
      <c r="AY187" s="206" t="s">
        <v>148</v>
      </c>
      <c r="BK187" s="208">
        <f>SUM(BK188:BK190)</f>
        <v>5900</v>
      </c>
    </row>
    <row r="188" s="1" customFormat="1" ht="16.5" customHeight="1">
      <c r="A188" s="37"/>
      <c r="B188" s="38"/>
      <c r="C188" s="211" t="s">
        <v>297</v>
      </c>
      <c r="D188" s="211" t="s">
        <v>151</v>
      </c>
      <c r="E188" s="212" t="s">
        <v>277</v>
      </c>
      <c r="F188" s="213" t="s">
        <v>278</v>
      </c>
      <c r="G188" s="214" t="s">
        <v>183</v>
      </c>
      <c r="H188" s="215">
        <v>5</v>
      </c>
      <c r="I188" s="216">
        <v>1180</v>
      </c>
      <c r="J188" s="217">
        <f>ROUND(I188*H188,2)</f>
        <v>5900</v>
      </c>
      <c r="K188" s="213" t="s">
        <v>155</v>
      </c>
      <c r="L188" s="43"/>
      <c r="M188" s="218" t="s">
        <v>19</v>
      </c>
      <c r="N188" s="219" t="s">
        <v>45</v>
      </c>
      <c r="O188" s="83"/>
      <c r="P188" s="220">
        <f>O188*H188</f>
        <v>0</v>
      </c>
      <c r="Q188" s="220">
        <v>0</v>
      </c>
      <c r="R188" s="220">
        <f>Q188*H188</f>
        <v>0</v>
      </c>
      <c r="S188" s="220">
        <v>0.0030999999999999999</v>
      </c>
      <c r="T188" s="221">
        <f>S188*H188</f>
        <v>0.0155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235</v>
      </c>
      <c r="AT188" s="222" t="s">
        <v>151</v>
      </c>
      <c r="AU188" s="222" t="s">
        <v>81</v>
      </c>
      <c r="AY188" s="16" t="s">
        <v>148</v>
      </c>
      <c r="BE188" s="223">
        <f>IF(N188="základní",J188,0)</f>
        <v>0</v>
      </c>
      <c r="BF188" s="223">
        <f>IF(N188="snížená",J188,0)</f>
        <v>5900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81</v>
      </c>
      <c r="BK188" s="223">
        <f>ROUND(I188*H188,2)</f>
        <v>5900</v>
      </c>
      <c r="BL188" s="16" t="s">
        <v>235</v>
      </c>
      <c r="BM188" s="222" t="s">
        <v>808</v>
      </c>
    </row>
    <row r="189" s="1" customFormat="1">
      <c r="A189" s="37"/>
      <c r="B189" s="38"/>
      <c r="C189" s="39"/>
      <c r="D189" s="224" t="s">
        <v>157</v>
      </c>
      <c r="E189" s="39"/>
      <c r="F189" s="225" t="s">
        <v>280</v>
      </c>
      <c r="G189" s="39"/>
      <c r="H189" s="39"/>
      <c r="I189" s="226"/>
      <c r="J189" s="39"/>
      <c r="K189" s="39"/>
      <c r="L189" s="43"/>
      <c r="M189" s="227"/>
      <c r="N189" s="228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157</v>
      </c>
      <c r="AU189" s="16" t="s">
        <v>81</v>
      </c>
    </row>
    <row r="190" s="1" customFormat="1">
      <c r="A190" s="37"/>
      <c r="B190" s="38"/>
      <c r="C190" s="39"/>
      <c r="D190" s="229" t="s">
        <v>159</v>
      </c>
      <c r="E190" s="39"/>
      <c r="F190" s="230" t="s">
        <v>281</v>
      </c>
      <c r="G190" s="39"/>
      <c r="H190" s="39"/>
      <c r="I190" s="226"/>
      <c r="J190" s="39"/>
      <c r="K190" s="39"/>
      <c r="L190" s="43"/>
      <c r="M190" s="227"/>
      <c r="N190" s="228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159</v>
      </c>
      <c r="AU190" s="16" t="s">
        <v>81</v>
      </c>
    </row>
    <row r="191" s="11" customFormat="1" ht="22.8" customHeight="1">
      <c r="A191" s="11"/>
      <c r="B191" s="195"/>
      <c r="C191" s="196"/>
      <c r="D191" s="197" t="s">
        <v>72</v>
      </c>
      <c r="E191" s="209" t="s">
        <v>282</v>
      </c>
      <c r="F191" s="209" t="s">
        <v>283</v>
      </c>
      <c r="G191" s="196"/>
      <c r="H191" s="196"/>
      <c r="I191" s="199"/>
      <c r="J191" s="210">
        <f>BK191</f>
        <v>73262.279999999999</v>
      </c>
      <c r="K191" s="196"/>
      <c r="L191" s="201"/>
      <c r="M191" s="202"/>
      <c r="N191" s="203"/>
      <c r="O191" s="203"/>
      <c r="P191" s="204">
        <f>SUM(P192:P232)</f>
        <v>0</v>
      </c>
      <c r="Q191" s="203"/>
      <c r="R191" s="204">
        <f>SUM(R192:R232)</f>
        <v>0.17712999999999998</v>
      </c>
      <c r="S191" s="203"/>
      <c r="T191" s="205">
        <f>SUM(T192:T232)</f>
        <v>0.16042000000000001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R191" s="206" t="s">
        <v>81</v>
      </c>
      <c r="AT191" s="207" t="s">
        <v>72</v>
      </c>
      <c r="AU191" s="207" t="s">
        <v>77</v>
      </c>
      <c r="AY191" s="206" t="s">
        <v>148</v>
      </c>
      <c r="BK191" s="208">
        <f>SUM(BK192:BK232)</f>
        <v>73262.279999999999</v>
      </c>
    </row>
    <row r="192" s="1" customFormat="1" ht="16.5" customHeight="1">
      <c r="A192" s="37"/>
      <c r="B192" s="38"/>
      <c r="C192" s="211" t="s">
        <v>303</v>
      </c>
      <c r="D192" s="211" t="s">
        <v>151</v>
      </c>
      <c r="E192" s="212" t="s">
        <v>285</v>
      </c>
      <c r="F192" s="213" t="s">
        <v>286</v>
      </c>
      <c r="G192" s="214" t="s">
        <v>287</v>
      </c>
      <c r="H192" s="215">
        <v>4</v>
      </c>
      <c r="I192" s="216">
        <v>885</v>
      </c>
      <c r="J192" s="217">
        <f>ROUND(I192*H192,2)</f>
        <v>3540</v>
      </c>
      <c r="K192" s="213" t="s">
        <v>155</v>
      </c>
      <c r="L192" s="43"/>
      <c r="M192" s="218" t="s">
        <v>19</v>
      </c>
      <c r="N192" s="219" t="s">
        <v>45</v>
      </c>
      <c r="O192" s="83"/>
      <c r="P192" s="220">
        <f>O192*H192</f>
        <v>0</v>
      </c>
      <c r="Q192" s="220">
        <v>0</v>
      </c>
      <c r="R192" s="220">
        <f>Q192*H192</f>
        <v>0</v>
      </c>
      <c r="S192" s="220">
        <v>0.01933</v>
      </c>
      <c r="T192" s="221">
        <f>S192*H192</f>
        <v>0.07732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2" t="s">
        <v>235</v>
      </c>
      <c r="AT192" s="222" t="s">
        <v>151</v>
      </c>
      <c r="AU192" s="222" t="s">
        <v>81</v>
      </c>
      <c r="AY192" s="16" t="s">
        <v>148</v>
      </c>
      <c r="BE192" s="223">
        <f>IF(N192="základní",J192,0)</f>
        <v>0</v>
      </c>
      <c r="BF192" s="223">
        <f>IF(N192="snížená",J192,0)</f>
        <v>3540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6" t="s">
        <v>81</v>
      </c>
      <c r="BK192" s="223">
        <f>ROUND(I192*H192,2)</f>
        <v>3540</v>
      </c>
      <c r="BL192" s="16" t="s">
        <v>235</v>
      </c>
      <c r="BM192" s="222" t="s">
        <v>809</v>
      </c>
    </row>
    <row r="193" s="1" customFormat="1">
      <c r="A193" s="37"/>
      <c r="B193" s="38"/>
      <c r="C193" s="39"/>
      <c r="D193" s="224" t="s">
        <v>157</v>
      </c>
      <c r="E193" s="39"/>
      <c r="F193" s="225" t="s">
        <v>289</v>
      </c>
      <c r="G193" s="39"/>
      <c r="H193" s="39"/>
      <c r="I193" s="226"/>
      <c r="J193" s="39"/>
      <c r="K193" s="39"/>
      <c r="L193" s="43"/>
      <c r="M193" s="227"/>
      <c r="N193" s="228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157</v>
      </c>
      <c r="AU193" s="16" t="s">
        <v>81</v>
      </c>
    </row>
    <row r="194" s="1" customFormat="1">
      <c r="A194" s="37"/>
      <c r="B194" s="38"/>
      <c r="C194" s="39"/>
      <c r="D194" s="229" t="s">
        <v>159</v>
      </c>
      <c r="E194" s="39"/>
      <c r="F194" s="230" t="s">
        <v>290</v>
      </c>
      <c r="G194" s="39"/>
      <c r="H194" s="39"/>
      <c r="I194" s="226"/>
      <c r="J194" s="39"/>
      <c r="K194" s="39"/>
      <c r="L194" s="43"/>
      <c r="M194" s="227"/>
      <c r="N194" s="228"/>
      <c r="O194" s="83"/>
      <c r="P194" s="83"/>
      <c r="Q194" s="83"/>
      <c r="R194" s="83"/>
      <c r="S194" s="83"/>
      <c r="T194" s="84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159</v>
      </c>
      <c r="AU194" s="16" t="s">
        <v>81</v>
      </c>
    </row>
    <row r="195" s="1" customFormat="1" ht="16.5" customHeight="1">
      <c r="A195" s="37"/>
      <c r="B195" s="38"/>
      <c r="C195" s="211" t="s">
        <v>309</v>
      </c>
      <c r="D195" s="211" t="s">
        <v>151</v>
      </c>
      <c r="E195" s="212" t="s">
        <v>292</v>
      </c>
      <c r="F195" s="213" t="s">
        <v>293</v>
      </c>
      <c r="G195" s="214" t="s">
        <v>287</v>
      </c>
      <c r="H195" s="215">
        <v>4</v>
      </c>
      <c r="I195" s="216">
        <v>5310</v>
      </c>
      <c r="J195" s="217">
        <f>ROUND(I195*H195,2)</f>
        <v>21240</v>
      </c>
      <c r="K195" s="213" t="s">
        <v>155</v>
      </c>
      <c r="L195" s="43"/>
      <c r="M195" s="218" t="s">
        <v>19</v>
      </c>
      <c r="N195" s="219" t="s">
        <v>45</v>
      </c>
      <c r="O195" s="83"/>
      <c r="P195" s="220">
        <f>O195*H195</f>
        <v>0</v>
      </c>
      <c r="Q195" s="220">
        <v>0.014760000000000001</v>
      </c>
      <c r="R195" s="220">
        <f>Q195*H195</f>
        <v>0.059040000000000002</v>
      </c>
      <c r="S195" s="220">
        <v>0</v>
      </c>
      <c r="T195" s="22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2" t="s">
        <v>235</v>
      </c>
      <c r="AT195" s="222" t="s">
        <v>151</v>
      </c>
      <c r="AU195" s="222" t="s">
        <v>81</v>
      </c>
      <c r="AY195" s="16" t="s">
        <v>148</v>
      </c>
      <c r="BE195" s="223">
        <f>IF(N195="základní",J195,0)</f>
        <v>0</v>
      </c>
      <c r="BF195" s="223">
        <f>IF(N195="snížená",J195,0)</f>
        <v>21240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6" t="s">
        <v>81</v>
      </c>
      <c r="BK195" s="223">
        <f>ROUND(I195*H195,2)</f>
        <v>21240</v>
      </c>
      <c r="BL195" s="16" t="s">
        <v>235</v>
      </c>
      <c r="BM195" s="222" t="s">
        <v>810</v>
      </c>
    </row>
    <row r="196" s="1" customFormat="1">
      <c r="A196" s="37"/>
      <c r="B196" s="38"/>
      <c r="C196" s="39"/>
      <c r="D196" s="224" t="s">
        <v>157</v>
      </c>
      <c r="E196" s="39"/>
      <c r="F196" s="225" t="s">
        <v>295</v>
      </c>
      <c r="G196" s="39"/>
      <c r="H196" s="39"/>
      <c r="I196" s="226"/>
      <c r="J196" s="39"/>
      <c r="K196" s="39"/>
      <c r="L196" s="43"/>
      <c r="M196" s="227"/>
      <c r="N196" s="228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157</v>
      </c>
      <c r="AU196" s="16" t="s">
        <v>81</v>
      </c>
    </row>
    <row r="197" s="1" customFormat="1">
      <c r="A197" s="37"/>
      <c r="B197" s="38"/>
      <c r="C197" s="39"/>
      <c r="D197" s="229" t="s">
        <v>159</v>
      </c>
      <c r="E197" s="39"/>
      <c r="F197" s="230" t="s">
        <v>296</v>
      </c>
      <c r="G197" s="39"/>
      <c r="H197" s="39"/>
      <c r="I197" s="226"/>
      <c r="J197" s="39"/>
      <c r="K197" s="39"/>
      <c r="L197" s="43"/>
      <c r="M197" s="227"/>
      <c r="N197" s="228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159</v>
      </c>
      <c r="AU197" s="16" t="s">
        <v>81</v>
      </c>
    </row>
    <row r="198" s="1" customFormat="1" ht="16.5" customHeight="1">
      <c r="A198" s="37"/>
      <c r="B198" s="38"/>
      <c r="C198" s="211" t="s">
        <v>315</v>
      </c>
      <c r="D198" s="211" t="s">
        <v>151</v>
      </c>
      <c r="E198" s="212" t="s">
        <v>617</v>
      </c>
      <c r="F198" s="213" t="s">
        <v>618</v>
      </c>
      <c r="G198" s="214" t="s">
        <v>287</v>
      </c>
      <c r="H198" s="215">
        <v>2</v>
      </c>
      <c r="I198" s="216">
        <v>5310</v>
      </c>
      <c r="J198" s="217">
        <f>ROUND(I198*H198,2)</f>
        <v>10620</v>
      </c>
      <c r="K198" s="213" t="s">
        <v>155</v>
      </c>
      <c r="L198" s="43"/>
      <c r="M198" s="218" t="s">
        <v>19</v>
      </c>
      <c r="N198" s="219" t="s">
        <v>45</v>
      </c>
      <c r="O198" s="83"/>
      <c r="P198" s="220">
        <f>O198*H198</f>
        <v>0</v>
      </c>
      <c r="Q198" s="220">
        <v>0.017690000000000001</v>
      </c>
      <c r="R198" s="220">
        <f>Q198*H198</f>
        <v>0.035380000000000002</v>
      </c>
      <c r="S198" s="220">
        <v>0</v>
      </c>
      <c r="T198" s="22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2" t="s">
        <v>235</v>
      </c>
      <c r="AT198" s="222" t="s">
        <v>151</v>
      </c>
      <c r="AU198" s="222" t="s">
        <v>81</v>
      </c>
      <c r="AY198" s="16" t="s">
        <v>148</v>
      </c>
      <c r="BE198" s="223">
        <f>IF(N198="základní",J198,0)</f>
        <v>0</v>
      </c>
      <c r="BF198" s="223">
        <f>IF(N198="snížená",J198,0)</f>
        <v>10620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6" t="s">
        <v>81</v>
      </c>
      <c r="BK198" s="223">
        <f>ROUND(I198*H198,2)</f>
        <v>10620</v>
      </c>
      <c r="BL198" s="16" t="s">
        <v>235</v>
      </c>
      <c r="BM198" s="222" t="s">
        <v>811</v>
      </c>
    </row>
    <row r="199" s="1" customFormat="1">
      <c r="A199" s="37"/>
      <c r="B199" s="38"/>
      <c r="C199" s="39"/>
      <c r="D199" s="224" t="s">
        <v>157</v>
      </c>
      <c r="E199" s="39"/>
      <c r="F199" s="225" t="s">
        <v>620</v>
      </c>
      <c r="G199" s="39"/>
      <c r="H199" s="39"/>
      <c r="I199" s="226"/>
      <c r="J199" s="39"/>
      <c r="K199" s="39"/>
      <c r="L199" s="43"/>
      <c r="M199" s="227"/>
      <c r="N199" s="228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157</v>
      </c>
      <c r="AU199" s="16" t="s">
        <v>81</v>
      </c>
    </row>
    <row r="200" s="1" customFormat="1">
      <c r="A200" s="37"/>
      <c r="B200" s="38"/>
      <c r="C200" s="39"/>
      <c r="D200" s="229" t="s">
        <v>159</v>
      </c>
      <c r="E200" s="39"/>
      <c r="F200" s="230" t="s">
        <v>621</v>
      </c>
      <c r="G200" s="39"/>
      <c r="H200" s="39"/>
      <c r="I200" s="226"/>
      <c r="J200" s="39"/>
      <c r="K200" s="39"/>
      <c r="L200" s="43"/>
      <c r="M200" s="227"/>
      <c r="N200" s="228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159</v>
      </c>
      <c r="AU200" s="16" t="s">
        <v>81</v>
      </c>
    </row>
    <row r="201" s="1" customFormat="1" ht="16.5" customHeight="1">
      <c r="A201" s="37"/>
      <c r="B201" s="38"/>
      <c r="C201" s="211" t="s">
        <v>319</v>
      </c>
      <c r="D201" s="211" t="s">
        <v>151</v>
      </c>
      <c r="E201" s="212" t="s">
        <v>622</v>
      </c>
      <c r="F201" s="213" t="s">
        <v>623</v>
      </c>
      <c r="G201" s="214" t="s">
        <v>287</v>
      </c>
      <c r="H201" s="215">
        <v>2</v>
      </c>
      <c r="I201" s="216">
        <v>590</v>
      </c>
      <c r="J201" s="217">
        <f>ROUND(I201*H201,2)</f>
        <v>1180</v>
      </c>
      <c r="K201" s="213" t="s">
        <v>155</v>
      </c>
      <c r="L201" s="43"/>
      <c r="M201" s="218" t="s">
        <v>19</v>
      </c>
      <c r="N201" s="219" t="s">
        <v>45</v>
      </c>
      <c r="O201" s="83"/>
      <c r="P201" s="220">
        <f>O201*H201</f>
        <v>0</v>
      </c>
      <c r="Q201" s="220">
        <v>0</v>
      </c>
      <c r="R201" s="220">
        <f>Q201*H201</f>
        <v>0</v>
      </c>
      <c r="S201" s="220">
        <v>0.01107</v>
      </c>
      <c r="T201" s="221">
        <f>S201*H201</f>
        <v>0.02214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2" t="s">
        <v>235</v>
      </c>
      <c r="AT201" s="222" t="s">
        <v>151</v>
      </c>
      <c r="AU201" s="222" t="s">
        <v>81</v>
      </c>
      <c r="AY201" s="16" t="s">
        <v>148</v>
      </c>
      <c r="BE201" s="223">
        <f>IF(N201="základní",J201,0)</f>
        <v>0</v>
      </c>
      <c r="BF201" s="223">
        <f>IF(N201="snížená",J201,0)</f>
        <v>1180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6" t="s">
        <v>81</v>
      </c>
      <c r="BK201" s="223">
        <f>ROUND(I201*H201,2)</f>
        <v>1180</v>
      </c>
      <c r="BL201" s="16" t="s">
        <v>235</v>
      </c>
      <c r="BM201" s="222" t="s">
        <v>812</v>
      </c>
    </row>
    <row r="202" s="1" customFormat="1">
      <c r="A202" s="37"/>
      <c r="B202" s="38"/>
      <c r="C202" s="39"/>
      <c r="D202" s="224" t="s">
        <v>157</v>
      </c>
      <c r="E202" s="39"/>
      <c r="F202" s="225" t="s">
        <v>625</v>
      </c>
      <c r="G202" s="39"/>
      <c r="H202" s="39"/>
      <c r="I202" s="226"/>
      <c r="J202" s="39"/>
      <c r="K202" s="39"/>
      <c r="L202" s="43"/>
      <c r="M202" s="227"/>
      <c r="N202" s="228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157</v>
      </c>
      <c r="AU202" s="16" t="s">
        <v>81</v>
      </c>
    </row>
    <row r="203" s="1" customFormat="1">
      <c r="A203" s="37"/>
      <c r="B203" s="38"/>
      <c r="C203" s="39"/>
      <c r="D203" s="229" t="s">
        <v>159</v>
      </c>
      <c r="E203" s="39"/>
      <c r="F203" s="230" t="s">
        <v>626</v>
      </c>
      <c r="G203" s="39"/>
      <c r="H203" s="39"/>
      <c r="I203" s="226"/>
      <c r="J203" s="39"/>
      <c r="K203" s="39"/>
      <c r="L203" s="43"/>
      <c r="M203" s="227"/>
      <c r="N203" s="228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159</v>
      </c>
      <c r="AU203" s="16" t="s">
        <v>81</v>
      </c>
    </row>
    <row r="204" s="1" customFormat="1" ht="16.5" customHeight="1">
      <c r="A204" s="37"/>
      <c r="B204" s="38"/>
      <c r="C204" s="211" t="s">
        <v>325</v>
      </c>
      <c r="D204" s="211" t="s">
        <v>151</v>
      </c>
      <c r="E204" s="212" t="s">
        <v>298</v>
      </c>
      <c r="F204" s="213" t="s">
        <v>299</v>
      </c>
      <c r="G204" s="214" t="s">
        <v>287</v>
      </c>
      <c r="H204" s="215">
        <v>3</v>
      </c>
      <c r="I204" s="216">
        <v>590</v>
      </c>
      <c r="J204" s="217">
        <f>ROUND(I204*H204,2)</f>
        <v>1770</v>
      </c>
      <c r="K204" s="213" t="s">
        <v>155</v>
      </c>
      <c r="L204" s="43"/>
      <c r="M204" s="218" t="s">
        <v>19</v>
      </c>
      <c r="N204" s="219" t="s">
        <v>45</v>
      </c>
      <c r="O204" s="83"/>
      <c r="P204" s="220">
        <f>O204*H204</f>
        <v>0</v>
      </c>
      <c r="Q204" s="220">
        <v>0</v>
      </c>
      <c r="R204" s="220">
        <f>Q204*H204</f>
        <v>0</v>
      </c>
      <c r="S204" s="220">
        <v>0.019460000000000002</v>
      </c>
      <c r="T204" s="221">
        <f>S204*H204</f>
        <v>0.058380000000000001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2" t="s">
        <v>235</v>
      </c>
      <c r="AT204" s="222" t="s">
        <v>151</v>
      </c>
      <c r="AU204" s="222" t="s">
        <v>81</v>
      </c>
      <c r="AY204" s="16" t="s">
        <v>148</v>
      </c>
      <c r="BE204" s="223">
        <f>IF(N204="základní",J204,0)</f>
        <v>0</v>
      </c>
      <c r="BF204" s="223">
        <f>IF(N204="snížená",J204,0)</f>
        <v>1770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6" t="s">
        <v>81</v>
      </c>
      <c r="BK204" s="223">
        <f>ROUND(I204*H204,2)</f>
        <v>1770</v>
      </c>
      <c r="BL204" s="16" t="s">
        <v>235</v>
      </c>
      <c r="BM204" s="222" t="s">
        <v>813</v>
      </c>
    </row>
    <row r="205" s="1" customFormat="1">
      <c r="A205" s="37"/>
      <c r="B205" s="38"/>
      <c r="C205" s="39"/>
      <c r="D205" s="224" t="s">
        <v>157</v>
      </c>
      <c r="E205" s="39"/>
      <c r="F205" s="225" t="s">
        <v>301</v>
      </c>
      <c r="G205" s="39"/>
      <c r="H205" s="39"/>
      <c r="I205" s="226"/>
      <c r="J205" s="39"/>
      <c r="K205" s="39"/>
      <c r="L205" s="43"/>
      <c r="M205" s="227"/>
      <c r="N205" s="228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157</v>
      </c>
      <c r="AU205" s="16" t="s">
        <v>81</v>
      </c>
    </row>
    <row r="206" s="1" customFormat="1">
      <c r="A206" s="37"/>
      <c r="B206" s="38"/>
      <c r="C206" s="39"/>
      <c r="D206" s="229" t="s">
        <v>159</v>
      </c>
      <c r="E206" s="39"/>
      <c r="F206" s="230" t="s">
        <v>302</v>
      </c>
      <c r="G206" s="39"/>
      <c r="H206" s="39"/>
      <c r="I206" s="226"/>
      <c r="J206" s="39"/>
      <c r="K206" s="39"/>
      <c r="L206" s="43"/>
      <c r="M206" s="227"/>
      <c r="N206" s="228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159</v>
      </c>
      <c r="AU206" s="16" t="s">
        <v>81</v>
      </c>
    </row>
    <row r="207" s="1" customFormat="1" ht="16.5" customHeight="1">
      <c r="A207" s="37"/>
      <c r="B207" s="38"/>
      <c r="C207" s="211" t="s">
        <v>331</v>
      </c>
      <c r="D207" s="211" t="s">
        <v>151</v>
      </c>
      <c r="E207" s="212" t="s">
        <v>304</v>
      </c>
      <c r="F207" s="213" t="s">
        <v>305</v>
      </c>
      <c r="G207" s="214" t="s">
        <v>287</v>
      </c>
      <c r="H207" s="215">
        <v>2</v>
      </c>
      <c r="I207" s="216">
        <v>2006</v>
      </c>
      <c r="J207" s="217">
        <f>ROUND(I207*H207,2)</f>
        <v>4012</v>
      </c>
      <c r="K207" s="213" t="s">
        <v>155</v>
      </c>
      <c r="L207" s="43"/>
      <c r="M207" s="218" t="s">
        <v>19</v>
      </c>
      <c r="N207" s="219" t="s">
        <v>45</v>
      </c>
      <c r="O207" s="83"/>
      <c r="P207" s="220">
        <f>O207*H207</f>
        <v>0</v>
      </c>
      <c r="Q207" s="220">
        <v>0.016469999999999999</v>
      </c>
      <c r="R207" s="220">
        <f>Q207*H207</f>
        <v>0.032939999999999997</v>
      </c>
      <c r="S207" s="220">
        <v>0</v>
      </c>
      <c r="T207" s="22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2" t="s">
        <v>235</v>
      </c>
      <c r="AT207" s="222" t="s">
        <v>151</v>
      </c>
      <c r="AU207" s="222" t="s">
        <v>81</v>
      </c>
      <c r="AY207" s="16" t="s">
        <v>148</v>
      </c>
      <c r="BE207" s="223">
        <f>IF(N207="základní",J207,0)</f>
        <v>0</v>
      </c>
      <c r="BF207" s="223">
        <f>IF(N207="snížená",J207,0)</f>
        <v>4012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6" t="s">
        <v>81</v>
      </c>
      <c r="BK207" s="223">
        <f>ROUND(I207*H207,2)</f>
        <v>4012</v>
      </c>
      <c r="BL207" s="16" t="s">
        <v>235</v>
      </c>
      <c r="BM207" s="222" t="s">
        <v>814</v>
      </c>
    </row>
    <row r="208" s="1" customFormat="1">
      <c r="A208" s="37"/>
      <c r="B208" s="38"/>
      <c r="C208" s="39"/>
      <c r="D208" s="224" t="s">
        <v>157</v>
      </c>
      <c r="E208" s="39"/>
      <c r="F208" s="225" t="s">
        <v>307</v>
      </c>
      <c r="G208" s="39"/>
      <c r="H208" s="39"/>
      <c r="I208" s="226"/>
      <c r="J208" s="39"/>
      <c r="K208" s="39"/>
      <c r="L208" s="43"/>
      <c r="M208" s="227"/>
      <c r="N208" s="228"/>
      <c r="O208" s="83"/>
      <c r="P208" s="83"/>
      <c r="Q208" s="83"/>
      <c r="R208" s="83"/>
      <c r="S208" s="83"/>
      <c r="T208" s="84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157</v>
      </c>
      <c r="AU208" s="16" t="s">
        <v>81</v>
      </c>
    </row>
    <row r="209" s="1" customFormat="1">
      <c r="A209" s="37"/>
      <c r="B209" s="38"/>
      <c r="C209" s="39"/>
      <c r="D209" s="229" t="s">
        <v>159</v>
      </c>
      <c r="E209" s="39"/>
      <c r="F209" s="230" t="s">
        <v>308</v>
      </c>
      <c r="G209" s="39"/>
      <c r="H209" s="39"/>
      <c r="I209" s="226"/>
      <c r="J209" s="39"/>
      <c r="K209" s="39"/>
      <c r="L209" s="43"/>
      <c r="M209" s="227"/>
      <c r="N209" s="228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159</v>
      </c>
      <c r="AU209" s="16" t="s">
        <v>81</v>
      </c>
    </row>
    <row r="210" s="1" customFormat="1" ht="16.5" customHeight="1">
      <c r="A210" s="37"/>
      <c r="B210" s="38"/>
      <c r="C210" s="211" t="s">
        <v>337</v>
      </c>
      <c r="D210" s="211" t="s">
        <v>151</v>
      </c>
      <c r="E210" s="212" t="s">
        <v>310</v>
      </c>
      <c r="F210" s="213" t="s">
        <v>311</v>
      </c>
      <c r="G210" s="214" t="s">
        <v>287</v>
      </c>
      <c r="H210" s="215">
        <v>2</v>
      </c>
      <c r="I210" s="216">
        <v>6726</v>
      </c>
      <c r="J210" s="217">
        <f>ROUND(I210*H210,2)</f>
        <v>13452</v>
      </c>
      <c r="K210" s="213" t="s">
        <v>155</v>
      </c>
      <c r="L210" s="43"/>
      <c r="M210" s="218" t="s">
        <v>19</v>
      </c>
      <c r="N210" s="219" t="s">
        <v>45</v>
      </c>
      <c r="O210" s="83"/>
      <c r="P210" s="220">
        <f>O210*H210</f>
        <v>0</v>
      </c>
      <c r="Q210" s="220">
        <v>0.014749999999999999</v>
      </c>
      <c r="R210" s="220">
        <f>Q210*H210</f>
        <v>0.029499999999999998</v>
      </c>
      <c r="S210" s="220">
        <v>0</v>
      </c>
      <c r="T210" s="22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2" t="s">
        <v>235</v>
      </c>
      <c r="AT210" s="222" t="s">
        <v>151</v>
      </c>
      <c r="AU210" s="222" t="s">
        <v>81</v>
      </c>
      <c r="AY210" s="16" t="s">
        <v>148</v>
      </c>
      <c r="BE210" s="223">
        <f>IF(N210="základní",J210,0)</f>
        <v>0</v>
      </c>
      <c r="BF210" s="223">
        <f>IF(N210="snížená",J210,0)</f>
        <v>13452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6" t="s">
        <v>81</v>
      </c>
      <c r="BK210" s="223">
        <f>ROUND(I210*H210,2)</f>
        <v>13452</v>
      </c>
      <c r="BL210" s="16" t="s">
        <v>235</v>
      </c>
      <c r="BM210" s="222" t="s">
        <v>815</v>
      </c>
    </row>
    <row r="211" s="1" customFormat="1">
      <c r="A211" s="37"/>
      <c r="B211" s="38"/>
      <c r="C211" s="39"/>
      <c r="D211" s="224" t="s">
        <v>157</v>
      </c>
      <c r="E211" s="39"/>
      <c r="F211" s="225" t="s">
        <v>313</v>
      </c>
      <c r="G211" s="39"/>
      <c r="H211" s="39"/>
      <c r="I211" s="226"/>
      <c r="J211" s="39"/>
      <c r="K211" s="39"/>
      <c r="L211" s="43"/>
      <c r="M211" s="227"/>
      <c r="N211" s="228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157</v>
      </c>
      <c r="AU211" s="16" t="s">
        <v>81</v>
      </c>
    </row>
    <row r="212" s="1" customFormat="1">
      <c r="A212" s="37"/>
      <c r="B212" s="38"/>
      <c r="C212" s="39"/>
      <c r="D212" s="229" t="s">
        <v>159</v>
      </c>
      <c r="E212" s="39"/>
      <c r="F212" s="230" t="s">
        <v>314</v>
      </c>
      <c r="G212" s="39"/>
      <c r="H212" s="39"/>
      <c r="I212" s="226"/>
      <c r="J212" s="39"/>
      <c r="K212" s="39"/>
      <c r="L212" s="43"/>
      <c r="M212" s="227"/>
      <c r="N212" s="228"/>
      <c r="O212" s="83"/>
      <c r="P212" s="83"/>
      <c r="Q212" s="83"/>
      <c r="R212" s="83"/>
      <c r="S212" s="83"/>
      <c r="T212" s="8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159</v>
      </c>
      <c r="AU212" s="16" t="s">
        <v>81</v>
      </c>
    </row>
    <row r="213" s="1" customFormat="1" ht="16.5" customHeight="1">
      <c r="A213" s="37"/>
      <c r="B213" s="38"/>
      <c r="C213" s="211" t="s">
        <v>343</v>
      </c>
      <c r="D213" s="211" t="s">
        <v>151</v>
      </c>
      <c r="E213" s="212" t="s">
        <v>316</v>
      </c>
      <c r="F213" s="213" t="s">
        <v>317</v>
      </c>
      <c r="G213" s="214" t="s">
        <v>287</v>
      </c>
      <c r="H213" s="215">
        <v>1</v>
      </c>
      <c r="I213" s="216">
        <v>1770</v>
      </c>
      <c r="J213" s="217">
        <f>ROUND(I213*H213,2)</f>
        <v>1770</v>
      </c>
      <c r="K213" s="213" t="s">
        <v>19</v>
      </c>
      <c r="L213" s="43"/>
      <c r="M213" s="218" t="s">
        <v>19</v>
      </c>
      <c r="N213" s="219" t="s">
        <v>45</v>
      </c>
      <c r="O213" s="83"/>
      <c r="P213" s="220">
        <f>O213*H213</f>
        <v>0</v>
      </c>
      <c r="Q213" s="220">
        <v>0.014749999999999999</v>
      </c>
      <c r="R213" s="220">
        <f>Q213*H213</f>
        <v>0.014749999999999999</v>
      </c>
      <c r="S213" s="220">
        <v>0</v>
      </c>
      <c r="T213" s="22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2" t="s">
        <v>235</v>
      </c>
      <c r="AT213" s="222" t="s">
        <v>151</v>
      </c>
      <c r="AU213" s="222" t="s">
        <v>81</v>
      </c>
      <c r="AY213" s="16" t="s">
        <v>148</v>
      </c>
      <c r="BE213" s="223">
        <f>IF(N213="základní",J213,0)</f>
        <v>0</v>
      </c>
      <c r="BF213" s="223">
        <f>IF(N213="snížená",J213,0)</f>
        <v>1770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6" t="s">
        <v>81</v>
      </c>
      <c r="BK213" s="223">
        <f>ROUND(I213*H213,2)</f>
        <v>1770</v>
      </c>
      <c r="BL213" s="16" t="s">
        <v>235</v>
      </c>
      <c r="BM213" s="222" t="s">
        <v>816</v>
      </c>
    </row>
    <row r="214" s="1" customFormat="1">
      <c r="A214" s="37"/>
      <c r="B214" s="38"/>
      <c r="C214" s="39"/>
      <c r="D214" s="224" t="s">
        <v>157</v>
      </c>
      <c r="E214" s="39"/>
      <c r="F214" s="225" t="s">
        <v>313</v>
      </c>
      <c r="G214" s="39"/>
      <c r="H214" s="39"/>
      <c r="I214" s="226"/>
      <c r="J214" s="39"/>
      <c r="K214" s="39"/>
      <c r="L214" s="43"/>
      <c r="M214" s="227"/>
      <c r="N214" s="228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157</v>
      </c>
      <c r="AU214" s="16" t="s">
        <v>81</v>
      </c>
    </row>
    <row r="215" s="1" customFormat="1" ht="16.5" customHeight="1">
      <c r="A215" s="37"/>
      <c r="B215" s="38"/>
      <c r="C215" s="211" t="s">
        <v>351</v>
      </c>
      <c r="D215" s="211" t="s">
        <v>151</v>
      </c>
      <c r="E215" s="212" t="s">
        <v>320</v>
      </c>
      <c r="F215" s="213" t="s">
        <v>321</v>
      </c>
      <c r="G215" s="214" t="s">
        <v>287</v>
      </c>
      <c r="H215" s="215">
        <v>3</v>
      </c>
      <c r="I215" s="216">
        <v>413</v>
      </c>
      <c r="J215" s="217">
        <f>ROUND(I215*H215,2)</f>
        <v>1239</v>
      </c>
      <c r="K215" s="213" t="s">
        <v>155</v>
      </c>
      <c r="L215" s="43"/>
      <c r="M215" s="218" t="s">
        <v>19</v>
      </c>
      <c r="N215" s="219" t="s">
        <v>45</v>
      </c>
      <c r="O215" s="83"/>
      <c r="P215" s="220">
        <f>O215*H215</f>
        <v>0</v>
      </c>
      <c r="Q215" s="220">
        <v>0</v>
      </c>
      <c r="R215" s="220">
        <f>Q215*H215</f>
        <v>0</v>
      </c>
      <c r="S215" s="220">
        <v>0.00085999999999999998</v>
      </c>
      <c r="T215" s="221">
        <f>S215*H215</f>
        <v>0.0025799999999999998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2" t="s">
        <v>235</v>
      </c>
      <c r="AT215" s="222" t="s">
        <v>151</v>
      </c>
      <c r="AU215" s="222" t="s">
        <v>81</v>
      </c>
      <c r="AY215" s="16" t="s">
        <v>148</v>
      </c>
      <c r="BE215" s="223">
        <f>IF(N215="základní",J215,0)</f>
        <v>0</v>
      </c>
      <c r="BF215" s="223">
        <f>IF(N215="snížená",J215,0)</f>
        <v>1239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6" t="s">
        <v>81</v>
      </c>
      <c r="BK215" s="223">
        <f>ROUND(I215*H215,2)</f>
        <v>1239</v>
      </c>
      <c r="BL215" s="16" t="s">
        <v>235</v>
      </c>
      <c r="BM215" s="222" t="s">
        <v>817</v>
      </c>
    </row>
    <row r="216" s="1" customFormat="1">
      <c r="A216" s="37"/>
      <c r="B216" s="38"/>
      <c r="C216" s="39"/>
      <c r="D216" s="224" t="s">
        <v>157</v>
      </c>
      <c r="E216" s="39"/>
      <c r="F216" s="225" t="s">
        <v>323</v>
      </c>
      <c r="G216" s="39"/>
      <c r="H216" s="39"/>
      <c r="I216" s="226"/>
      <c r="J216" s="39"/>
      <c r="K216" s="39"/>
      <c r="L216" s="43"/>
      <c r="M216" s="227"/>
      <c r="N216" s="228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157</v>
      </c>
      <c r="AU216" s="16" t="s">
        <v>81</v>
      </c>
    </row>
    <row r="217" s="1" customFormat="1">
      <c r="A217" s="37"/>
      <c r="B217" s="38"/>
      <c r="C217" s="39"/>
      <c r="D217" s="229" t="s">
        <v>159</v>
      </c>
      <c r="E217" s="39"/>
      <c r="F217" s="230" t="s">
        <v>324</v>
      </c>
      <c r="G217" s="39"/>
      <c r="H217" s="39"/>
      <c r="I217" s="226"/>
      <c r="J217" s="39"/>
      <c r="K217" s="39"/>
      <c r="L217" s="43"/>
      <c r="M217" s="227"/>
      <c r="N217" s="228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159</v>
      </c>
      <c r="AU217" s="16" t="s">
        <v>81</v>
      </c>
    </row>
    <row r="218" s="1" customFormat="1" ht="16.5" customHeight="1">
      <c r="A218" s="37"/>
      <c r="B218" s="38"/>
      <c r="C218" s="211" t="s">
        <v>357</v>
      </c>
      <c r="D218" s="211" t="s">
        <v>151</v>
      </c>
      <c r="E218" s="212" t="s">
        <v>326</v>
      </c>
      <c r="F218" s="213" t="s">
        <v>327</v>
      </c>
      <c r="G218" s="214" t="s">
        <v>287</v>
      </c>
      <c r="H218" s="215">
        <v>2</v>
      </c>
      <c r="I218" s="216">
        <v>1770</v>
      </c>
      <c r="J218" s="217">
        <f>ROUND(I218*H218,2)</f>
        <v>3540</v>
      </c>
      <c r="K218" s="213" t="s">
        <v>155</v>
      </c>
      <c r="L218" s="43"/>
      <c r="M218" s="218" t="s">
        <v>19</v>
      </c>
      <c r="N218" s="219" t="s">
        <v>45</v>
      </c>
      <c r="O218" s="83"/>
      <c r="P218" s="220">
        <f>O218*H218</f>
        <v>0</v>
      </c>
      <c r="Q218" s="220">
        <v>0.0015399999999999999</v>
      </c>
      <c r="R218" s="220">
        <f>Q218*H218</f>
        <v>0.0030799999999999998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235</v>
      </c>
      <c r="AT218" s="222" t="s">
        <v>151</v>
      </c>
      <c r="AU218" s="222" t="s">
        <v>81</v>
      </c>
      <c r="AY218" s="16" t="s">
        <v>148</v>
      </c>
      <c r="BE218" s="223">
        <f>IF(N218="základní",J218,0)</f>
        <v>0</v>
      </c>
      <c r="BF218" s="223">
        <f>IF(N218="snížená",J218,0)</f>
        <v>3540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6" t="s">
        <v>81</v>
      </c>
      <c r="BK218" s="223">
        <f>ROUND(I218*H218,2)</f>
        <v>3540</v>
      </c>
      <c r="BL218" s="16" t="s">
        <v>235</v>
      </c>
      <c r="BM218" s="222" t="s">
        <v>818</v>
      </c>
    </row>
    <row r="219" s="1" customFormat="1">
      <c r="A219" s="37"/>
      <c r="B219" s="38"/>
      <c r="C219" s="39"/>
      <c r="D219" s="224" t="s">
        <v>157</v>
      </c>
      <c r="E219" s="39"/>
      <c r="F219" s="225" t="s">
        <v>329</v>
      </c>
      <c r="G219" s="39"/>
      <c r="H219" s="39"/>
      <c r="I219" s="226"/>
      <c r="J219" s="39"/>
      <c r="K219" s="39"/>
      <c r="L219" s="43"/>
      <c r="M219" s="227"/>
      <c r="N219" s="228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81</v>
      </c>
    </row>
    <row r="220" s="1" customFormat="1">
      <c r="A220" s="37"/>
      <c r="B220" s="38"/>
      <c r="C220" s="39"/>
      <c r="D220" s="229" t="s">
        <v>159</v>
      </c>
      <c r="E220" s="39"/>
      <c r="F220" s="230" t="s">
        <v>330</v>
      </c>
      <c r="G220" s="39"/>
      <c r="H220" s="39"/>
      <c r="I220" s="226"/>
      <c r="J220" s="39"/>
      <c r="K220" s="39"/>
      <c r="L220" s="43"/>
      <c r="M220" s="227"/>
      <c r="N220" s="228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159</v>
      </c>
      <c r="AU220" s="16" t="s">
        <v>81</v>
      </c>
    </row>
    <row r="221" s="1" customFormat="1" ht="16.5" customHeight="1">
      <c r="A221" s="37"/>
      <c r="B221" s="38"/>
      <c r="C221" s="211" t="s">
        <v>362</v>
      </c>
      <c r="D221" s="211" t="s">
        <v>151</v>
      </c>
      <c r="E221" s="212" t="s">
        <v>819</v>
      </c>
      <c r="F221" s="213" t="s">
        <v>820</v>
      </c>
      <c r="G221" s="214" t="s">
        <v>287</v>
      </c>
      <c r="H221" s="215">
        <v>1</v>
      </c>
      <c r="I221" s="216">
        <v>2950</v>
      </c>
      <c r="J221" s="217">
        <f>ROUND(I221*H221,2)</f>
        <v>2950</v>
      </c>
      <c r="K221" s="213" t="s">
        <v>155</v>
      </c>
      <c r="L221" s="43"/>
      <c r="M221" s="218" t="s">
        <v>19</v>
      </c>
      <c r="N221" s="219" t="s">
        <v>45</v>
      </c>
      <c r="O221" s="83"/>
      <c r="P221" s="220">
        <f>O221*H221</f>
        <v>0</v>
      </c>
      <c r="Q221" s="220">
        <v>0.0019599999999999999</v>
      </c>
      <c r="R221" s="220">
        <f>Q221*H221</f>
        <v>0.0019599999999999999</v>
      </c>
      <c r="S221" s="220">
        <v>0</v>
      </c>
      <c r="T221" s="22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2" t="s">
        <v>235</v>
      </c>
      <c r="AT221" s="222" t="s">
        <v>151</v>
      </c>
      <c r="AU221" s="222" t="s">
        <v>81</v>
      </c>
      <c r="AY221" s="16" t="s">
        <v>148</v>
      </c>
      <c r="BE221" s="223">
        <f>IF(N221="základní",J221,0)</f>
        <v>0</v>
      </c>
      <c r="BF221" s="223">
        <f>IF(N221="snížená",J221,0)</f>
        <v>2950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6" t="s">
        <v>81</v>
      </c>
      <c r="BK221" s="223">
        <f>ROUND(I221*H221,2)</f>
        <v>2950</v>
      </c>
      <c r="BL221" s="16" t="s">
        <v>235</v>
      </c>
      <c r="BM221" s="222" t="s">
        <v>821</v>
      </c>
    </row>
    <row r="222" s="1" customFormat="1">
      <c r="A222" s="37"/>
      <c r="B222" s="38"/>
      <c r="C222" s="39"/>
      <c r="D222" s="224" t="s">
        <v>157</v>
      </c>
      <c r="E222" s="39"/>
      <c r="F222" s="225" t="s">
        <v>822</v>
      </c>
      <c r="G222" s="39"/>
      <c r="H222" s="39"/>
      <c r="I222" s="226"/>
      <c r="J222" s="39"/>
      <c r="K222" s="39"/>
      <c r="L222" s="43"/>
      <c r="M222" s="227"/>
      <c r="N222" s="228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157</v>
      </c>
      <c r="AU222" s="16" t="s">
        <v>81</v>
      </c>
    </row>
    <row r="223" s="1" customFormat="1">
      <c r="A223" s="37"/>
      <c r="B223" s="38"/>
      <c r="C223" s="39"/>
      <c r="D223" s="229" t="s">
        <v>159</v>
      </c>
      <c r="E223" s="39"/>
      <c r="F223" s="230" t="s">
        <v>823</v>
      </c>
      <c r="G223" s="39"/>
      <c r="H223" s="39"/>
      <c r="I223" s="226"/>
      <c r="J223" s="39"/>
      <c r="K223" s="39"/>
      <c r="L223" s="43"/>
      <c r="M223" s="227"/>
      <c r="N223" s="228"/>
      <c r="O223" s="83"/>
      <c r="P223" s="83"/>
      <c r="Q223" s="83"/>
      <c r="R223" s="83"/>
      <c r="S223" s="83"/>
      <c r="T223" s="84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159</v>
      </c>
      <c r="AU223" s="16" t="s">
        <v>81</v>
      </c>
    </row>
    <row r="224" s="1" customFormat="1" ht="16.5" customHeight="1">
      <c r="A224" s="37"/>
      <c r="B224" s="38"/>
      <c r="C224" s="211" t="s">
        <v>368</v>
      </c>
      <c r="D224" s="211" t="s">
        <v>151</v>
      </c>
      <c r="E224" s="212" t="s">
        <v>332</v>
      </c>
      <c r="F224" s="213" t="s">
        <v>333</v>
      </c>
      <c r="G224" s="214" t="s">
        <v>183</v>
      </c>
      <c r="H224" s="215">
        <v>2</v>
      </c>
      <c r="I224" s="216">
        <v>212.40000000000001</v>
      </c>
      <c r="J224" s="217">
        <f>ROUND(I224*H224,2)</f>
        <v>424.80000000000001</v>
      </c>
      <c r="K224" s="213" t="s">
        <v>155</v>
      </c>
      <c r="L224" s="43"/>
      <c r="M224" s="218" t="s">
        <v>19</v>
      </c>
      <c r="N224" s="219" t="s">
        <v>45</v>
      </c>
      <c r="O224" s="83"/>
      <c r="P224" s="220">
        <f>O224*H224</f>
        <v>0</v>
      </c>
      <c r="Q224" s="220">
        <v>0.00024000000000000001</v>
      </c>
      <c r="R224" s="220">
        <f>Q224*H224</f>
        <v>0.00048000000000000001</v>
      </c>
      <c r="S224" s="220">
        <v>0</v>
      </c>
      <c r="T224" s="22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2" t="s">
        <v>235</v>
      </c>
      <c r="AT224" s="222" t="s">
        <v>151</v>
      </c>
      <c r="AU224" s="222" t="s">
        <v>81</v>
      </c>
      <c r="AY224" s="16" t="s">
        <v>148</v>
      </c>
      <c r="BE224" s="223">
        <f>IF(N224="základní",J224,0)</f>
        <v>0</v>
      </c>
      <c r="BF224" s="223">
        <f>IF(N224="snížená",J224,0)</f>
        <v>424.80000000000001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6" t="s">
        <v>81</v>
      </c>
      <c r="BK224" s="223">
        <f>ROUND(I224*H224,2)</f>
        <v>424.80000000000001</v>
      </c>
      <c r="BL224" s="16" t="s">
        <v>235</v>
      </c>
      <c r="BM224" s="222" t="s">
        <v>824</v>
      </c>
    </row>
    <row r="225" s="1" customFormat="1">
      <c r="A225" s="37"/>
      <c r="B225" s="38"/>
      <c r="C225" s="39"/>
      <c r="D225" s="224" t="s">
        <v>157</v>
      </c>
      <c r="E225" s="39"/>
      <c r="F225" s="225" t="s">
        <v>335</v>
      </c>
      <c r="G225" s="39"/>
      <c r="H225" s="39"/>
      <c r="I225" s="226"/>
      <c r="J225" s="39"/>
      <c r="K225" s="39"/>
      <c r="L225" s="43"/>
      <c r="M225" s="227"/>
      <c r="N225" s="228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157</v>
      </c>
      <c r="AU225" s="16" t="s">
        <v>81</v>
      </c>
    </row>
    <row r="226" s="1" customFormat="1">
      <c r="A226" s="37"/>
      <c r="B226" s="38"/>
      <c r="C226" s="39"/>
      <c r="D226" s="229" t="s">
        <v>159</v>
      </c>
      <c r="E226" s="39"/>
      <c r="F226" s="230" t="s">
        <v>336</v>
      </c>
      <c r="G226" s="39"/>
      <c r="H226" s="39"/>
      <c r="I226" s="226"/>
      <c r="J226" s="39"/>
      <c r="K226" s="39"/>
      <c r="L226" s="43"/>
      <c r="M226" s="227"/>
      <c r="N226" s="228"/>
      <c r="O226" s="83"/>
      <c r="P226" s="83"/>
      <c r="Q226" s="83"/>
      <c r="R226" s="83"/>
      <c r="S226" s="83"/>
      <c r="T226" s="84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159</v>
      </c>
      <c r="AU226" s="16" t="s">
        <v>81</v>
      </c>
    </row>
    <row r="227" s="1" customFormat="1" ht="16.5" customHeight="1">
      <c r="A227" s="37"/>
      <c r="B227" s="38"/>
      <c r="C227" s="211" t="s">
        <v>641</v>
      </c>
      <c r="D227" s="211" t="s">
        <v>151</v>
      </c>
      <c r="E227" s="212" t="s">
        <v>825</v>
      </c>
      <c r="F227" s="213" t="s">
        <v>826</v>
      </c>
      <c r="G227" s="214" t="s">
        <v>231</v>
      </c>
      <c r="H227" s="215">
        <v>0.17713000000000001</v>
      </c>
      <c r="I227" s="216">
        <v>21240</v>
      </c>
      <c r="J227" s="217">
        <f>ROUND(I227*H227,2)</f>
        <v>3762.2399999999998</v>
      </c>
      <c r="K227" s="213" t="s">
        <v>155</v>
      </c>
      <c r="L227" s="43"/>
      <c r="M227" s="218" t="s">
        <v>19</v>
      </c>
      <c r="N227" s="219" t="s">
        <v>45</v>
      </c>
      <c r="O227" s="83"/>
      <c r="P227" s="220">
        <f>O227*H227</f>
        <v>0</v>
      </c>
      <c r="Q227" s="220">
        <v>0</v>
      </c>
      <c r="R227" s="220">
        <f>Q227*H227</f>
        <v>0</v>
      </c>
      <c r="S227" s="220">
        <v>0</v>
      </c>
      <c r="T227" s="22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2" t="s">
        <v>235</v>
      </c>
      <c r="AT227" s="222" t="s">
        <v>151</v>
      </c>
      <c r="AU227" s="222" t="s">
        <v>81</v>
      </c>
      <c r="AY227" s="16" t="s">
        <v>148</v>
      </c>
      <c r="BE227" s="223">
        <f>IF(N227="základní",J227,0)</f>
        <v>0</v>
      </c>
      <c r="BF227" s="223">
        <f>IF(N227="snížená",J227,0)</f>
        <v>3762.2399999999998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6" t="s">
        <v>81</v>
      </c>
      <c r="BK227" s="223">
        <f>ROUND(I227*H227,2)</f>
        <v>3762.2399999999998</v>
      </c>
      <c r="BL227" s="16" t="s">
        <v>235</v>
      </c>
      <c r="BM227" s="222" t="s">
        <v>827</v>
      </c>
    </row>
    <row r="228" s="1" customFormat="1">
      <c r="A228" s="37"/>
      <c r="B228" s="38"/>
      <c r="C228" s="39"/>
      <c r="D228" s="224" t="s">
        <v>157</v>
      </c>
      <c r="E228" s="39"/>
      <c r="F228" s="225" t="s">
        <v>828</v>
      </c>
      <c r="G228" s="39"/>
      <c r="H228" s="39"/>
      <c r="I228" s="226"/>
      <c r="J228" s="39"/>
      <c r="K228" s="39"/>
      <c r="L228" s="43"/>
      <c r="M228" s="227"/>
      <c r="N228" s="228"/>
      <c r="O228" s="83"/>
      <c r="P228" s="83"/>
      <c r="Q228" s="83"/>
      <c r="R228" s="83"/>
      <c r="S228" s="83"/>
      <c r="T228" s="84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157</v>
      </c>
      <c r="AU228" s="16" t="s">
        <v>81</v>
      </c>
    </row>
    <row r="229" s="1" customFormat="1">
      <c r="A229" s="37"/>
      <c r="B229" s="38"/>
      <c r="C229" s="39"/>
      <c r="D229" s="229" t="s">
        <v>159</v>
      </c>
      <c r="E229" s="39"/>
      <c r="F229" s="230" t="s">
        <v>829</v>
      </c>
      <c r="G229" s="39"/>
      <c r="H229" s="39"/>
      <c r="I229" s="226"/>
      <c r="J229" s="39"/>
      <c r="K229" s="39"/>
      <c r="L229" s="43"/>
      <c r="M229" s="227"/>
      <c r="N229" s="228"/>
      <c r="O229" s="83"/>
      <c r="P229" s="83"/>
      <c r="Q229" s="83"/>
      <c r="R229" s="83"/>
      <c r="S229" s="83"/>
      <c r="T229" s="84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159</v>
      </c>
      <c r="AU229" s="16" t="s">
        <v>81</v>
      </c>
    </row>
    <row r="230" s="1" customFormat="1" ht="16.5" customHeight="1">
      <c r="A230" s="37"/>
      <c r="B230" s="38"/>
      <c r="C230" s="211" t="s">
        <v>643</v>
      </c>
      <c r="D230" s="211" t="s">
        <v>151</v>
      </c>
      <c r="E230" s="212" t="s">
        <v>344</v>
      </c>
      <c r="F230" s="213" t="s">
        <v>345</v>
      </c>
      <c r="G230" s="214" t="s">
        <v>231</v>
      </c>
      <c r="H230" s="215">
        <v>0.17713000000000001</v>
      </c>
      <c r="I230" s="216">
        <v>21240</v>
      </c>
      <c r="J230" s="217">
        <f>ROUND(I230*H230,2)</f>
        <v>3762.2399999999998</v>
      </c>
      <c r="K230" s="213" t="s">
        <v>155</v>
      </c>
      <c r="L230" s="43"/>
      <c r="M230" s="218" t="s">
        <v>19</v>
      </c>
      <c r="N230" s="219" t="s">
        <v>45</v>
      </c>
      <c r="O230" s="83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2" t="s">
        <v>235</v>
      </c>
      <c r="AT230" s="222" t="s">
        <v>151</v>
      </c>
      <c r="AU230" s="222" t="s">
        <v>81</v>
      </c>
      <c r="AY230" s="16" t="s">
        <v>148</v>
      </c>
      <c r="BE230" s="223">
        <f>IF(N230="základní",J230,0)</f>
        <v>0</v>
      </c>
      <c r="BF230" s="223">
        <f>IF(N230="snížená",J230,0)</f>
        <v>3762.2399999999998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6" t="s">
        <v>81</v>
      </c>
      <c r="BK230" s="223">
        <f>ROUND(I230*H230,2)</f>
        <v>3762.2399999999998</v>
      </c>
      <c r="BL230" s="16" t="s">
        <v>235</v>
      </c>
      <c r="BM230" s="222" t="s">
        <v>830</v>
      </c>
    </row>
    <row r="231" s="1" customFormat="1">
      <c r="A231" s="37"/>
      <c r="B231" s="38"/>
      <c r="C231" s="39"/>
      <c r="D231" s="224" t="s">
        <v>157</v>
      </c>
      <c r="E231" s="39"/>
      <c r="F231" s="225" t="s">
        <v>347</v>
      </c>
      <c r="G231" s="39"/>
      <c r="H231" s="39"/>
      <c r="I231" s="226"/>
      <c r="J231" s="39"/>
      <c r="K231" s="39"/>
      <c r="L231" s="43"/>
      <c r="M231" s="227"/>
      <c r="N231" s="228"/>
      <c r="O231" s="83"/>
      <c r="P231" s="83"/>
      <c r="Q231" s="83"/>
      <c r="R231" s="83"/>
      <c r="S231" s="83"/>
      <c r="T231" s="84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157</v>
      </c>
      <c r="AU231" s="16" t="s">
        <v>81</v>
      </c>
    </row>
    <row r="232" s="1" customFormat="1">
      <c r="A232" s="37"/>
      <c r="B232" s="38"/>
      <c r="C232" s="39"/>
      <c r="D232" s="229" t="s">
        <v>159</v>
      </c>
      <c r="E232" s="39"/>
      <c r="F232" s="230" t="s">
        <v>348</v>
      </c>
      <c r="G232" s="39"/>
      <c r="H232" s="39"/>
      <c r="I232" s="226"/>
      <c r="J232" s="39"/>
      <c r="K232" s="39"/>
      <c r="L232" s="43"/>
      <c r="M232" s="227"/>
      <c r="N232" s="228"/>
      <c r="O232" s="83"/>
      <c r="P232" s="83"/>
      <c r="Q232" s="83"/>
      <c r="R232" s="83"/>
      <c r="S232" s="83"/>
      <c r="T232" s="84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159</v>
      </c>
      <c r="AU232" s="16" t="s">
        <v>81</v>
      </c>
    </row>
    <row r="233" s="11" customFormat="1" ht="22.8" customHeight="1">
      <c r="A233" s="11"/>
      <c r="B233" s="195"/>
      <c r="C233" s="196"/>
      <c r="D233" s="197" t="s">
        <v>72</v>
      </c>
      <c r="E233" s="209" t="s">
        <v>349</v>
      </c>
      <c r="F233" s="209" t="s">
        <v>350</v>
      </c>
      <c r="G233" s="196"/>
      <c r="H233" s="196"/>
      <c r="I233" s="199"/>
      <c r="J233" s="210">
        <f>BK233</f>
        <v>24072</v>
      </c>
      <c r="K233" s="196"/>
      <c r="L233" s="201"/>
      <c r="M233" s="202"/>
      <c r="N233" s="203"/>
      <c r="O233" s="203"/>
      <c r="P233" s="204">
        <f>SUM(P234:P250)</f>
        <v>0</v>
      </c>
      <c r="Q233" s="203"/>
      <c r="R233" s="204">
        <f>SUM(R234:R250)</f>
        <v>0.0045000000000000005</v>
      </c>
      <c r="S233" s="203"/>
      <c r="T233" s="205">
        <f>SUM(T234:T250)</f>
        <v>0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R233" s="206" t="s">
        <v>81</v>
      </c>
      <c r="AT233" s="207" t="s">
        <v>72</v>
      </c>
      <c r="AU233" s="207" t="s">
        <v>77</v>
      </c>
      <c r="AY233" s="206" t="s">
        <v>148</v>
      </c>
      <c r="BK233" s="208">
        <f>SUM(BK234:BK250)</f>
        <v>24072</v>
      </c>
    </row>
    <row r="234" s="1" customFormat="1" ht="16.5" customHeight="1">
      <c r="A234" s="37"/>
      <c r="B234" s="38"/>
      <c r="C234" s="211" t="s">
        <v>375</v>
      </c>
      <c r="D234" s="211" t="s">
        <v>151</v>
      </c>
      <c r="E234" s="212" t="s">
        <v>352</v>
      </c>
      <c r="F234" s="213" t="s">
        <v>353</v>
      </c>
      <c r="G234" s="214" t="s">
        <v>183</v>
      </c>
      <c r="H234" s="215">
        <v>30</v>
      </c>
      <c r="I234" s="216">
        <v>76.700000000000003</v>
      </c>
      <c r="J234" s="217">
        <f>ROUND(I234*H234,2)</f>
        <v>2301</v>
      </c>
      <c r="K234" s="213" t="s">
        <v>155</v>
      </c>
      <c r="L234" s="43"/>
      <c r="M234" s="218" t="s">
        <v>19</v>
      </c>
      <c r="N234" s="219" t="s">
        <v>45</v>
      </c>
      <c r="O234" s="83"/>
      <c r="P234" s="220">
        <f>O234*H234</f>
        <v>0</v>
      </c>
      <c r="Q234" s="220">
        <v>0</v>
      </c>
      <c r="R234" s="220">
        <f>Q234*H234</f>
        <v>0</v>
      </c>
      <c r="S234" s="220">
        <v>0</v>
      </c>
      <c r="T234" s="22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2" t="s">
        <v>235</v>
      </c>
      <c r="AT234" s="222" t="s">
        <v>151</v>
      </c>
      <c r="AU234" s="222" t="s">
        <v>81</v>
      </c>
      <c r="AY234" s="16" t="s">
        <v>148</v>
      </c>
      <c r="BE234" s="223">
        <f>IF(N234="základní",J234,0)</f>
        <v>0</v>
      </c>
      <c r="BF234" s="223">
        <f>IF(N234="snížená",J234,0)</f>
        <v>2301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6" t="s">
        <v>81</v>
      </c>
      <c r="BK234" s="223">
        <f>ROUND(I234*H234,2)</f>
        <v>2301</v>
      </c>
      <c r="BL234" s="16" t="s">
        <v>235</v>
      </c>
      <c r="BM234" s="222" t="s">
        <v>831</v>
      </c>
    </row>
    <row r="235" s="1" customFormat="1">
      <c r="A235" s="37"/>
      <c r="B235" s="38"/>
      <c r="C235" s="39"/>
      <c r="D235" s="224" t="s">
        <v>157</v>
      </c>
      <c r="E235" s="39"/>
      <c r="F235" s="225" t="s">
        <v>355</v>
      </c>
      <c r="G235" s="39"/>
      <c r="H235" s="39"/>
      <c r="I235" s="226"/>
      <c r="J235" s="39"/>
      <c r="K235" s="39"/>
      <c r="L235" s="43"/>
      <c r="M235" s="227"/>
      <c r="N235" s="228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157</v>
      </c>
      <c r="AU235" s="16" t="s">
        <v>81</v>
      </c>
    </row>
    <row r="236" s="1" customFormat="1">
      <c r="A236" s="37"/>
      <c r="B236" s="38"/>
      <c r="C236" s="39"/>
      <c r="D236" s="229" t="s">
        <v>159</v>
      </c>
      <c r="E236" s="39"/>
      <c r="F236" s="230" t="s">
        <v>356</v>
      </c>
      <c r="G236" s="39"/>
      <c r="H236" s="39"/>
      <c r="I236" s="226"/>
      <c r="J236" s="39"/>
      <c r="K236" s="39"/>
      <c r="L236" s="43"/>
      <c r="M236" s="227"/>
      <c r="N236" s="228"/>
      <c r="O236" s="83"/>
      <c r="P236" s="83"/>
      <c r="Q236" s="83"/>
      <c r="R236" s="83"/>
      <c r="S236" s="83"/>
      <c r="T236" s="84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159</v>
      </c>
      <c r="AU236" s="16" t="s">
        <v>81</v>
      </c>
    </row>
    <row r="237" s="1" customFormat="1" ht="16.5" customHeight="1">
      <c r="A237" s="37"/>
      <c r="B237" s="38"/>
      <c r="C237" s="242" t="s">
        <v>382</v>
      </c>
      <c r="D237" s="242" t="s">
        <v>188</v>
      </c>
      <c r="E237" s="243" t="s">
        <v>358</v>
      </c>
      <c r="F237" s="244" t="s">
        <v>359</v>
      </c>
      <c r="G237" s="245" t="s">
        <v>183</v>
      </c>
      <c r="H237" s="246">
        <v>30</v>
      </c>
      <c r="I237" s="247">
        <v>159.30000000000001</v>
      </c>
      <c r="J237" s="248">
        <f>ROUND(I237*H237,2)</f>
        <v>4779</v>
      </c>
      <c r="K237" s="244" t="s">
        <v>19</v>
      </c>
      <c r="L237" s="249"/>
      <c r="M237" s="250" t="s">
        <v>19</v>
      </c>
      <c r="N237" s="251" t="s">
        <v>45</v>
      </c>
      <c r="O237" s="83"/>
      <c r="P237" s="220">
        <f>O237*H237</f>
        <v>0</v>
      </c>
      <c r="Q237" s="220">
        <v>5.0000000000000002E-05</v>
      </c>
      <c r="R237" s="220">
        <f>Q237*H237</f>
        <v>0.0015</v>
      </c>
      <c r="S237" s="220">
        <v>0</v>
      </c>
      <c r="T237" s="22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2" t="s">
        <v>337</v>
      </c>
      <c r="AT237" s="222" t="s">
        <v>188</v>
      </c>
      <c r="AU237" s="222" t="s">
        <v>81</v>
      </c>
      <c r="AY237" s="16" t="s">
        <v>148</v>
      </c>
      <c r="BE237" s="223">
        <f>IF(N237="základní",J237,0)</f>
        <v>0</v>
      </c>
      <c r="BF237" s="223">
        <f>IF(N237="snížená",J237,0)</f>
        <v>4779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6" t="s">
        <v>81</v>
      </c>
      <c r="BK237" s="223">
        <f>ROUND(I237*H237,2)</f>
        <v>4779</v>
      </c>
      <c r="BL237" s="16" t="s">
        <v>235</v>
      </c>
      <c r="BM237" s="222" t="s">
        <v>832</v>
      </c>
    </row>
    <row r="238" s="1" customFormat="1">
      <c r="A238" s="37"/>
      <c r="B238" s="38"/>
      <c r="C238" s="39"/>
      <c r="D238" s="224" t="s">
        <v>157</v>
      </c>
      <c r="E238" s="39"/>
      <c r="F238" s="225" t="s">
        <v>361</v>
      </c>
      <c r="G238" s="39"/>
      <c r="H238" s="39"/>
      <c r="I238" s="226"/>
      <c r="J238" s="39"/>
      <c r="K238" s="39"/>
      <c r="L238" s="43"/>
      <c r="M238" s="227"/>
      <c r="N238" s="228"/>
      <c r="O238" s="83"/>
      <c r="P238" s="83"/>
      <c r="Q238" s="83"/>
      <c r="R238" s="83"/>
      <c r="S238" s="83"/>
      <c r="T238" s="84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157</v>
      </c>
      <c r="AU238" s="16" t="s">
        <v>81</v>
      </c>
    </row>
    <row r="239" s="1" customFormat="1" ht="16.5" customHeight="1">
      <c r="A239" s="37"/>
      <c r="B239" s="38"/>
      <c r="C239" s="211" t="s">
        <v>389</v>
      </c>
      <c r="D239" s="211" t="s">
        <v>151</v>
      </c>
      <c r="E239" s="212" t="s">
        <v>363</v>
      </c>
      <c r="F239" s="213" t="s">
        <v>364</v>
      </c>
      <c r="G239" s="214" t="s">
        <v>183</v>
      </c>
      <c r="H239" s="215">
        <v>60</v>
      </c>
      <c r="I239" s="216">
        <v>76.700000000000003</v>
      </c>
      <c r="J239" s="217">
        <f>ROUND(I239*H239,2)</f>
        <v>4602</v>
      </c>
      <c r="K239" s="213" t="s">
        <v>155</v>
      </c>
      <c r="L239" s="43"/>
      <c r="M239" s="218" t="s">
        <v>19</v>
      </c>
      <c r="N239" s="219" t="s">
        <v>45</v>
      </c>
      <c r="O239" s="83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2" t="s">
        <v>235</v>
      </c>
      <c r="AT239" s="222" t="s">
        <v>151</v>
      </c>
      <c r="AU239" s="222" t="s">
        <v>81</v>
      </c>
      <c r="AY239" s="16" t="s">
        <v>148</v>
      </c>
      <c r="BE239" s="223">
        <f>IF(N239="základní",J239,0)</f>
        <v>0</v>
      </c>
      <c r="BF239" s="223">
        <f>IF(N239="snížená",J239,0)</f>
        <v>4602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6" t="s">
        <v>81</v>
      </c>
      <c r="BK239" s="223">
        <f>ROUND(I239*H239,2)</f>
        <v>4602</v>
      </c>
      <c r="BL239" s="16" t="s">
        <v>235</v>
      </c>
      <c r="BM239" s="222" t="s">
        <v>833</v>
      </c>
    </row>
    <row r="240" s="1" customFormat="1">
      <c r="A240" s="37"/>
      <c r="B240" s="38"/>
      <c r="C240" s="39"/>
      <c r="D240" s="224" t="s">
        <v>157</v>
      </c>
      <c r="E240" s="39"/>
      <c r="F240" s="225" t="s">
        <v>366</v>
      </c>
      <c r="G240" s="39"/>
      <c r="H240" s="39"/>
      <c r="I240" s="226"/>
      <c r="J240" s="39"/>
      <c r="K240" s="39"/>
      <c r="L240" s="43"/>
      <c r="M240" s="227"/>
      <c r="N240" s="228"/>
      <c r="O240" s="83"/>
      <c r="P240" s="83"/>
      <c r="Q240" s="83"/>
      <c r="R240" s="83"/>
      <c r="S240" s="83"/>
      <c r="T240" s="84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157</v>
      </c>
      <c r="AU240" s="16" t="s">
        <v>81</v>
      </c>
    </row>
    <row r="241" s="1" customFormat="1">
      <c r="A241" s="37"/>
      <c r="B241" s="38"/>
      <c r="C241" s="39"/>
      <c r="D241" s="229" t="s">
        <v>159</v>
      </c>
      <c r="E241" s="39"/>
      <c r="F241" s="230" t="s">
        <v>367</v>
      </c>
      <c r="G241" s="39"/>
      <c r="H241" s="39"/>
      <c r="I241" s="226"/>
      <c r="J241" s="39"/>
      <c r="K241" s="39"/>
      <c r="L241" s="43"/>
      <c r="M241" s="227"/>
      <c r="N241" s="228"/>
      <c r="O241" s="83"/>
      <c r="P241" s="83"/>
      <c r="Q241" s="83"/>
      <c r="R241" s="83"/>
      <c r="S241" s="83"/>
      <c r="T241" s="84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159</v>
      </c>
      <c r="AU241" s="16" t="s">
        <v>81</v>
      </c>
    </row>
    <row r="242" s="1" customFormat="1" ht="16.5" customHeight="1">
      <c r="A242" s="37"/>
      <c r="B242" s="38"/>
      <c r="C242" s="242" t="s">
        <v>395</v>
      </c>
      <c r="D242" s="242" t="s">
        <v>188</v>
      </c>
      <c r="E242" s="243" t="s">
        <v>369</v>
      </c>
      <c r="F242" s="244" t="s">
        <v>370</v>
      </c>
      <c r="G242" s="245" t="s">
        <v>183</v>
      </c>
      <c r="H242" s="246">
        <v>30</v>
      </c>
      <c r="I242" s="247">
        <v>177</v>
      </c>
      <c r="J242" s="248">
        <f>ROUND(I242*H242,2)</f>
        <v>5310</v>
      </c>
      <c r="K242" s="244" t="s">
        <v>155</v>
      </c>
      <c r="L242" s="249"/>
      <c r="M242" s="250" t="s">
        <v>19</v>
      </c>
      <c r="N242" s="251" t="s">
        <v>45</v>
      </c>
      <c r="O242" s="83"/>
      <c r="P242" s="220">
        <f>O242*H242</f>
        <v>0</v>
      </c>
      <c r="Q242" s="220">
        <v>0.00010000000000000001</v>
      </c>
      <c r="R242" s="220">
        <f>Q242*H242</f>
        <v>0.0030000000000000001</v>
      </c>
      <c r="S242" s="220">
        <v>0</v>
      </c>
      <c r="T242" s="22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2" t="s">
        <v>337</v>
      </c>
      <c r="AT242" s="222" t="s">
        <v>188</v>
      </c>
      <c r="AU242" s="222" t="s">
        <v>81</v>
      </c>
      <c r="AY242" s="16" t="s">
        <v>148</v>
      </c>
      <c r="BE242" s="223">
        <f>IF(N242="základní",J242,0)</f>
        <v>0</v>
      </c>
      <c r="BF242" s="223">
        <f>IF(N242="snížená",J242,0)</f>
        <v>5310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6" t="s">
        <v>81</v>
      </c>
      <c r="BK242" s="223">
        <f>ROUND(I242*H242,2)</f>
        <v>5310</v>
      </c>
      <c r="BL242" s="16" t="s">
        <v>235</v>
      </c>
      <c r="BM242" s="222" t="s">
        <v>834</v>
      </c>
    </row>
    <row r="243" s="1" customFormat="1">
      <c r="A243" s="37"/>
      <c r="B243" s="38"/>
      <c r="C243" s="39"/>
      <c r="D243" s="224" t="s">
        <v>157</v>
      </c>
      <c r="E243" s="39"/>
      <c r="F243" s="225" t="s">
        <v>370</v>
      </c>
      <c r="G243" s="39"/>
      <c r="H243" s="39"/>
      <c r="I243" s="226"/>
      <c r="J243" s="39"/>
      <c r="K243" s="39"/>
      <c r="L243" s="43"/>
      <c r="M243" s="227"/>
      <c r="N243" s="228"/>
      <c r="O243" s="83"/>
      <c r="P243" s="83"/>
      <c r="Q243" s="83"/>
      <c r="R243" s="83"/>
      <c r="S243" s="83"/>
      <c r="T243" s="84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157</v>
      </c>
      <c r="AU243" s="16" t="s">
        <v>81</v>
      </c>
    </row>
    <row r="244" s="1" customFormat="1">
      <c r="A244" s="37"/>
      <c r="B244" s="38"/>
      <c r="C244" s="39"/>
      <c r="D244" s="229" t="s">
        <v>159</v>
      </c>
      <c r="E244" s="39"/>
      <c r="F244" s="230" t="s">
        <v>372</v>
      </c>
      <c r="G244" s="39"/>
      <c r="H244" s="39"/>
      <c r="I244" s="226"/>
      <c r="J244" s="39"/>
      <c r="K244" s="39"/>
      <c r="L244" s="43"/>
      <c r="M244" s="227"/>
      <c r="N244" s="228"/>
      <c r="O244" s="83"/>
      <c r="P244" s="83"/>
      <c r="Q244" s="83"/>
      <c r="R244" s="83"/>
      <c r="S244" s="83"/>
      <c r="T244" s="8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159</v>
      </c>
      <c r="AU244" s="16" t="s">
        <v>81</v>
      </c>
    </row>
    <row r="245" s="1" customFormat="1" ht="21.75" customHeight="1">
      <c r="A245" s="37"/>
      <c r="B245" s="38"/>
      <c r="C245" s="211" t="s">
        <v>401</v>
      </c>
      <c r="D245" s="211" t="s">
        <v>151</v>
      </c>
      <c r="E245" s="212" t="s">
        <v>835</v>
      </c>
      <c r="F245" s="213" t="s">
        <v>836</v>
      </c>
      <c r="G245" s="214" t="s">
        <v>183</v>
      </c>
      <c r="H245" s="215">
        <v>60</v>
      </c>
      <c r="I245" s="216">
        <v>59</v>
      </c>
      <c r="J245" s="217">
        <f>ROUND(I245*H245,2)</f>
        <v>3540</v>
      </c>
      <c r="K245" s="213" t="s">
        <v>155</v>
      </c>
      <c r="L245" s="43"/>
      <c r="M245" s="218" t="s">
        <v>19</v>
      </c>
      <c r="N245" s="219" t="s">
        <v>45</v>
      </c>
      <c r="O245" s="83"/>
      <c r="P245" s="220">
        <f>O245*H245</f>
        <v>0</v>
      </c>
      <c r="Q245" s="220">
        <v>0</v>
      </c>
      <c r="R245" s="220">
        <f>Q245*H245</f>
        <v>0</v>
      </c>
      <c r="S245" s="220">
        <v>0</v>
      </c>
      <c r="T245" s="22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2" t="s">
        <v>235</v>
      </c>
      <c r="AT245" s="222" t="s">
        <v>151</v>
      </c>
      <c r="AU245" s="222" t="s">
        <v>81</v>
      </c>
      <c r="AY245" s="16" t="s">
        <v>148</v>
      </c>
      <c r="BE245" s="223">
        <f>IF(N245="základní",J245,0)</f>
        <v>0</v>
      </c>
      <c r="BF245" s="223">
        <f>IF(N245="snížená",J245,0)</f>
        <v>3540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6" t="s">
        <v>81</v>
      </c>
      <c r="BK245" s="223">
        <f>ROUND(I245*H245,2)</f>
        <v>3540</v>
      </c>
      <c r="BL245" s="16" t="s">
        <v>235</v>
      </c>
      <c r="BM245" s="222" t="s">
        <v>837</v>
      </c>
    </row>
    <row r="246" s="1" customFormat="1">
      <c r="A246" s="37"/>
      <c r="B246" s="38"/>
      <c r="C246" s="39"/>
      <c r="D246" s="224" t="s">
        <v>157</v>
      </c>
      <c r="E246" s="39"/>
      <c r="F246" s="225" t="s">
        <v>838</v>
      </c>
      <c r="G246" s="39"/>
      <c r="H246" s="39"/>
      <c r="I246" s="226"/>
      <c r="J246" s="39"/>
      <c r="K246" s="39"/>
      <c r="L246" s="43"/>
      <c r="M246" s="227"/>
      <c r="N246" s="228"/>
      <c r="O246" s="83"/>
      <c r="P246" s="83"/>
      <c r="Q246" s="83"/>
      <c r="R246" s="83"/>
      <c r="S246" s="83"/>
      <c r="T246" s="84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157</v>
      </c>
      <c r="AU246" s="16" t="s">
        <v>81</v>
      </c>
    </row>
    <row r="247" s="1" customFormat="1">
      <c r="A247" s="37"/>
      <c r="B247" s="38"/>
      <c r="C247" s="39"/>
      <c r="D247" s="229" t="s">
        <v>159</v>
      </c>
      <c r="E247" s="39"/>
      <c r="F247" s="230" t="s">
        <v>839</v>
      </c>
      <c r="G247" s="39"/>
      <c r="H247" s="39"/>
      <c r="I247" s="226"/>
      <c r="J247" s="39"/>
      <c r="K247" s="39"/>
      <c r="L247" s="43"/>
      <c r="M247" s="227"/>
      <c r="N247" s="228"/>
      <c r="O247" s="83"/>
      <c r="P247" s="83"/>
      <c r="Q247" s="83"/>
      <c r="R247" s="83"/>
      <c r="S247" s="83"/>
      <c r="T247" s="84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159</v>
      </c>
      <c r="AU247" s="16" t="s">
        <v>81</v>
      </c>
    </row>
    <row r="248" s="1" customFormat="1" ht="24.15" customHeight="1">
      <c r="A248" s="37"/>
      <c r="B248" s="38"/>
      <c r="C248" s="211" t="s">
        <v>407</v>
      </c>
      <c r="D248" s="211" t="s">
        <v>151</v>
      </c>
      <c r="E248" s="212" t="s">
        <v>840</v>
      </c>
      <c r="F248" s="213" t="s">
        <v>841</v>
      </c>
      <c r="G248" s="214" t="s">
        <v>183</v>
      </c>
      <c r="H248" s="215">
        <v>60</v>
      </c>
      <c r="I248" s="216">
        <v>59</v>
      </c>
      <c r="J248" s="217">
        <f>ROUND(I248*H248,2)</f>
        <v>3540</v>
      </c>
      <c r="K248" s="213" t="s">
        <v>155</v>
      </c>
      <c r="L248" s="43"/>
      <c r="M248" s="218" t="s">
        <v>19</v>
      </c>
      <c r="N248" s="219" t="s">
        <v>45</v>
      </c>
      <c r="O248" s="83"/>
      <c r="P248" s="220">
        <f>O248*H248</f>
        <v>0</v>
      </c>
      <c r="Q248" s="220">
        <v>0</v>
      </c>
      <c r="R248" s="220">
        <f>Q248*H248</f>
        <v>0</v>
      </c>
      <c r="S248" s="220">
        <v>0</v>
      </c>
      <c r="T248" s="22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2" t="s">
        <v>235</v>
      </c>
      <c r="AT248" s="222" t="s">
        <v>151</v>
      </c>
      <c r="AU248" s="222" t="s">
        <v>81</v>
      </c>
      <c r="AY248" s="16" t="s">
        <v>148</v>
      </c>
      <c r="BE248" s="223">
        <f>IF(N248="základní",J248,0)</f>
        <v>0</v>
      </c>
      <c r="BF248" s="223">
        <f>IF(N248="snížená",J248,0)</f>
        <v>3540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6" t="s">
        <v>81</v>
      </c>
      <c r="BK248" s="223">
        <f>ROUND(I248*H248,2)</f>
        <v>3540</v>
      </c>
      <c r="BL248" s="16" t="s">
        <v>235</v>
      </c>
      <c r="BM248" s="222" t="s">
        <v>842</v>
      </c>
    </row>
    <row r="249" s="1" customFormat="1">
      <c r="A249" s="37"/>
      <c r="B249" s="38"/>
      <c r="C249" s="39"/>
      <c r="D249" s="224" t="s">
        <v>157</v>
      </c>
      <c r="E249" s="39"/>
      <c r="F249" s="225" t="s">
        <v>843</v>
      </c>
      <c r="G249" s="39"/>
      <c r="H249" s="39"/>
      <c r="I249" s="226"/>
      <c r="J249" s="39"/>
      <c r="K249" s="39"/>
      <c r="L249" s="43"/>
      <c r="M249" s="227"/>
      <c r="N249" s="228"/>
      <c r="O249" s="83"/>
      <c r="P249" s="83"/>
      <c r="Q249" s="83"/>
      <c r="R249" s="83"/>
      <c r="S249" s="83"/>
      <c r="T249" s="84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157</v>
      </c>
      <c r="AU249" s="16" t="s">
        <v>81</v>
      </c>
    </row>
    <row r="250" s="1" customFormat="1">
      <c r="A250" s="37"/>
      <c r="B250" s="38"/>
      <c r="C250" s="39"/>
      <c r="D250" s="229" t="s">
        <v>159</v>
      </c>
      <c r="E250" s="39"/>
      <c r="F250" s="230" t="s">
        <v>844</v>
      </c>
      <c r="G250" s="39"/>
      <c r="H250" s="39"/>
      <c r="I250" s="226"/>
      <c r="J250" s="39"/>
      <c r="K250" s="39"/>
      <c r="L250" s="43"/>
      <c r="M250" s="227"/>
      <c r="N250" s="228"/>
      <c r="O250" s="83"/>
      <c r="P250" s="83"/>
      <c r="Q250" s="83"/>
      <c r="R250" s="83"/>
      <c r="S250" s="83"/>
      <c r="T250" s="84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159</v>
      </c>
      <c r="AU250" s="16" t="s">
        <v>81</v>
      </c>
    </row>
    <row r="251" s="11" customFormat="1" ht="22.8" customHeight="1">
      <c r="A251" s="11"/>
      <c r="B251" s="195"/>
      <c r="C251" s="196"/>
      <c r="D251" s="197" t="s">
        <v>72</v>
      </c>
      <c r="E251" s="209" t="s">
        <v>373</v>
      </c>
      <c r="F251" s="209" t="s">
        <v>374</v>
      </c>
      <c r="G251" s="196"/>
      <c r="H251" s="196"/>
      <c r="I251" s="199"/>
      <c r="J251" s="210">
        <f>BK251</f>
        <v>26550</v>
      </c>
      <c r="K251" s="196"/>
      <c r="L251" s="201"/>
      <c r="M251" s="202"/>
      <c r="N251" s="203"/>
      <c r="O251" s="203"/>
      <c r="P251" s="204">
        <f>SUM(P252:P253)</f>
        <v>0</v>
      </c>
      <c r="Q251" s="203"/>
      <c r="R251" s="204">
        <f>SUM(R252:R253)</f>
        <v>0</v>
      </c>
      <c r="S251" s="203"/>
      <c r="T251" s="205">
        <f>SUM(T252:T253)</f>
        <v>0</v>
      </c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R251" s="206" t="s">
        <v>81</v>
      </c>
      <c r="AT251" s="207" t="s">
        <v>72</v>
      </c>
      <c r="AU251" s="207" t="s">
        <v>77</v>
      </c>
      <c r="AY251" s="206" t="s">
        <v>148</v>
      </c>
      <c r="BK251" s="208">
        <f>SUM(BK252:BK253)</f>
        <v>26550</v>
      </c>
    </row>
    <row r="252" s="1" customFormat="1" ht="16.5" customHeight="1">
      <c r="A252" s="37"/>
      <c r="B252" s="38"/>
      <c r="C252" s="211" t="s">
        <v>415</v>
      </c>
      <c r="D252" s="211" t="s">
        <v>151</v>
      </c>
      <c r="E252" s="212" t="s">
        <v>376</v>
      </c>
      <c r="F252" s="213" t="s">
        <v>377</v>
      </c>
      <c r="G252" s="214" t="s">
        <v>183</v>
      </c>
      <c r="H252" s="215">
        <v>30</v>
      </c>
      <c r="I252" s="216">
        <v>885</v>
      </c>
      <c r="J252" s="217">
        <f>ROUND(I252*H252,2)</f>
        <v>26550</v>
      </c>
      <c r="K252" s="213" t="s">
        <v>19</v>
      </c>
      <c r="L252" s="43"/>
      <c r="M252" s="218" t="s">
        <v>19</v>
      </c>
      <c r="N252" s="219" t="s">
        <v>45</v>
      </c>
      <c r="O252" s="83"/>
      <c r="P252" s="220">
        <f>O252*H252</f>
        <v>0</v>
      </c>
      <c r="Q252" s="220">
        <v>0</v>
      </c>
      <c r="R252" s="220">
        <f>Q252*H252</f>
        <v>0</v>
      </c>
      <c r="S252" s="220">
        <v>0</v>
      </c>
      <c r="T252" s="22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2" t="s">
        <v>235</v>
      </c>
      <c r="AT252" s="222" t="s">
        <v>151</v>
      </c>
      <c r="AU252" s="222" t="s">
        <v>81</v>
      </c>
      <c r="AY252" s="16" t="s">
        <v>148</v>
      </c>
      <c r="BE252" s="223">
        <f>IF(N252="základní",J252,0)</f>
        <v>0</v>
      </c>
      <c r="BF252" s="223">
        <f>IF(N252="snížená",J252,0)</f>
        <v>26550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16" t="s">
        <v>81</v>
      </c>
      <c r="BK252" s="223">
        <f>ROUND(I252*H252,2)</f>
        <v>26550</v>
      </c>
      <c r="BL252" s="16" t="s">
        <v>235</v>
      </c>
      <c r="BM252" s="222" t="s">
        <v>845</v>
      </c>
    </row>
    <row r="253" s="1" customFormat="1">
      <c r="A253" s="37"/>
      <c r="B253" s="38"/>
      <c r="C253" s="39"/>
      <c r="D253" s="224" t="s">
        <v>157</v>
      </c>
      <c r="E253" s="39"/>
      <c r="F253" s="225" t="s">
        <v>379</v>
      </c>
      <c r="G253" s="39"/>
      <c r="H253" s="39"/>
      <c r="I253" s="226"/>
      <c r="J253" s="39"/>
      <c r="K253" s="39"/>
      <c r="L253" s="43"/>
      <c r="M253" s="227"/>
      <c r="N253" s="228"/>
      <c r="O253" s="83"/>
      <c r="P253" s="83"/>
      <c r="Q253" s="83"/>
      <c r="R253" s="83"/>
      <c r="S253" s="83"/>
      <c r="T253" s="84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157</v>
      </c>
      <c r="AU253" s="16" t="s">
        <v>81</v>
      </c>
    </row>
    <row r="254" s="11" customFormat="1" ht="22.8" customHeight="1">
      <c r="A254" s="11"/>
      <c r="B254" s="195"/>
      <c r="C254" s="196"/>
      <c r="D254" s="197" t="s">
        <v>72</v>
      </c>
      <c r="E254" s="209" t="s">
        <v>413</v>
      </c>
      <c r="F254" s="209" t="s">
        <v>414</v>
      </c>
      <c r="G254" s="196"/>
      <c r="H254" s="196"/>
      <c r="I254" s="199"/>
      <c r="J254" s="210">
        <f>BK254</f>
        <v>53095.220000000008</v>
      </c>
      <c r="K254" s="196"/>
      <c r="L254" s="201"/>
      <c r="M254" s="202"/>
      <c r="N254" s="203"/>
      <c r="O254" s="203"/>
      <c r="P254" s="204">
        <f>SUM(P255:P278)</f>
        <v>0</v>
      </c>
      <c r="Q254" s="203"/>
      <c r="R254" s="204">
        <f>SUM(R255:R278)</f>
        <v>0.055</v>
      </c>
      <c r="S254" s="203"/>
      <c r="T254" s="205">
        <f>SUM(T255:T278)</f>
        <v>0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R254" s="206" t="s">
        <v>81</v>
      </c>
      <c r="AT254" s="207" t="s">
        <v>72</v>
      </c>
      <c r="AU254" s="207" t="s">
        <v>77</v>
      </c>
      <c r="AY254" s="206" t="s">
        <v>148</v>
      </c>
      <c r="BK254" s="208">
        <f>SUM(BK255:BK278)</f>
        <v>53095.220000000008</v>
      </c>
    </row>
    <row r="255" s="1" customFormat="1" ht="16.5" customHeight="1">
      <c r="A255" s="37"/>
      <c r="B255" s="38"/>
      <c r="C255" s="211" t="s">
        <v>420</v>
      </c>
      <c r="D255" s="211" t="s">
        <v>151</v>
      </c>
      <c r="E255" s="212" t="s">
        <v>651</v>
      </c>
      <c r="F255" s="213" t="s">
        <v>652</v>
      </c>
      <c r="G255" s="214" t="s">
        <v>183</v>
      </c>
      <c r="H255" s="215">
        <v>1</v>
      </c>
      <c r="I255" s="216">
        <v>739.86000000000001</v>
      </c>
      <c r="J255" s="217">
        <f>ROUND(I255*H255,2)</f>
        <v>739.86000000000001</v>
      </c>
      <c r="K255" s="213" t="s">
        <v>155</v>
      </c>
      <c r="L255" s="43"/>
      <c r="M255" s="218" t="s">
        <v>19</v>
      </c>
      <c r="N255" s="219" t="s">
        <v>45</v>
      </c>
      <c r="O255" s="83"/>
      <c r="P255" s="220">
        <f>O255*H255</f>
        <v>0</v>
      </c>
      <c r="Q255" s="220">
        <v>0</v>
      </c>
      <c r="R255" s="220">
        <f>Q255*H255</f>
        <v>0</v>
      </c>
      <c r="S255" s="220">
        <v>0</v>
      </c>
      <c r="T255" s="22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2" t="s">
        <v>235</v>
      </c>
      <c r="AT255" s="222" t="s">
        <v>151</v>
      </c>
      <c r="AU255" s="222" t="s">
        <v>81</v>
      </c>
      <c r="AY255" s="16" t="s">
        <v>148</v>
      </c>
      <c r="BE255" s="223">
        <f>IF(N255="základní",J255,0)</f>
        <v>0</v>
      </c>
      <c r="BF255" s="223">
        <f>IF(N255="snížená",J255,0)</f>
        <v>739.86000000000001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6" t="s">
        <v>81</v>
      </c>
      <c r="BK255" s="223">
        <f>ROUND(I255*H255,2)</f>
        <v>739.86000000000001</v>
      </c>
      <c r="BL255" s="16" t="s">
        <v>235</v>
      </c>
      <c r="BM255" s="222" t="s">
        <v>846</v>
      </c>
    </row>
    <row r="256" s="1" customFormat="1">
      <c r="A256" s="37"/>
      <c r="B256" s="38"/>
      <c r="C256" s="39"/>
      <c r="D256" s="224" t="s">
        <v>157</v>
      </c>
      <c r="E256" s="39"/>
      <c r="F256" s="225" t="s">
        <v>419</v>
      </c>
      <c r="G256" s="39"/>
      <c r="H256" s="39"/>
      <c r="I256" s="226"/>
      <c r="J256" s="39"/>
      <c r="K256" s="39"/>
      <c r="L256" s="43"/>
      <c r="M256" s="227"/>
      <c r="N256" s="228"/>
      <c r="O256" s="83"/>
      <c r="P256" s="83"/>
      <c r="Q256" s="83"/>
      <c r="R256" s="83"/>
      <c r="S256" s="83"/>
      <c r="T256" s="84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157</v>
      </c>
      <c r="AU256" s="16" t="s">
        <v>81</v>
      </c>
    </row>
    <row r="257" s="1" customFormat="1">
      <c r="A257" s="37"/>
      <c r="B257" s="38"/>
      <c r="C257" s="39"/>
      <c r="D257" s="229" t="s">
        <v>159</v>
      </c>
      <c r="E257" s="39"/>
      <c r="F257" s="230" t="s">
        <v>654</v>
      </c>
      <c r="G257" s="39"/>
      <c r="H257" s="39"/>
      <c r="I257" s="226"/>
      <c r="J257" s="39"/>
      <c r="K257" s="39"/>
      <c r="L257" s="43"/>
      <c r="M257" s="227"/>
      <c r="N257" s="228"/>
      <c r="O257" s="83"/>
      <c r="P257" s="83"/>
      <c r="Q257" s="83"/>
      <c r="R257" s="83"/>
      <c r="S257" s="83"/>
      <c r="T257" s="84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159</v>
      </c>
      <c r="AU257" s="16" t="s">
        <v>81</v>
      </c>
    </row>
    <row r="258" s="1" customFormat="1" ht="16.5" customHeight="1">
      <c r="A258" s="37"/>
      <c r="B258" s="38"/>
      <c r="C258" s="242" t="s">
        <v>424</v>
      </c>
      <c r="D258" s="242" t="s">
        <v>188</v>
      </c>
      <c r="E258" s="243" t="s">
        <v>847</v>
      </c>
      <c r="F258" s="244" t="s">
        <v>848</v>
      </c>
      <c r="G258" s="245" t="s">
        <v>183</v>
      </c>
      <c r="H258" s="246">
        <v>1</v>
      </c>
      <c r="I258" s="247">
        <v>1298</v>
      </c>
      <c r="J258" s="248">
        <f>ROUND(I258*H258,2)</f>
        <v>1298</v>
      </c>
      <c r="K258" s="244" t="s">
        <v>155</v>
      </c>
      <c r="L258" s="249"/>
      <c r="M258" s="250" t="s">
        <v>19</v>
      </c>
      <c r="N258" s="251" t="s">
        <v>45</v>
      </c>
      <c r="O258" s="83"/>
      <c r="P258" s="220">
        <f>O258*H258</f>
        <v>0</v>
      </c>
      <c r="Q258" s="220">
        <v>0.016</v>
      </c>
      <c r="R258" s="220">
        <f>Q258*H258</f>
        <v>0.016</v>
      </c>
      <c r="S258" s="220">
        <v>0</v>
      </c>
      <c r="T258" s="22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2" t="s">
        <v>337</v>
      </c>
      <c r="AT258" s="222" t="s">
        <v>188</v>
      </c>
      <c r="AU258" s="222" t="s">
        <v>81</v>
      </c>
      <c r="AY258" s="16" t="s">
        <v>148</v>
      </c>
      <c r="BE258" s="223">
        <f>IF(N258="základní",J258,0)</f>
        <v>0</v>
      </c>
      <c r="BF258" s="223">
        <f>IF(N258="snížená",J258,0)</f>
        <v>1298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16" t="s">
        <v>81</v>
      </c>
      <c r="BK258" s="223">
        <f>ROUND(I258*H258,2)</f>
        <v>1298</v>
      </c>
      <c r="BL258" s="16" t="s">
        <v>235</v>
      </c>
      <c r="BM258" s="222" t="s">
        <v>849</v>
      </c>
    </row>
    <row r="259" s="1" customFormat="1">
      <c r="A259" s="37"/>
      <c r="B259" s="38"/>
      <c r="C259" s="39"/>
      <c r="D259" s="224" t="s">
        <v>157</v>
      </c>
      <c r="E259" s="39"/>
      <c r="F259" s="225" t="s">
        <v>850</v>
      </c>
      <c r="G259" s="39"/>
      <c r="H259" s="39"/>
      <c r="I259" s="226"/>
      <c r="J259" s="39"/>
      <c r="K259" s="39"/>
      <c r="L259" s="43"/>
      <c r="M259" s="227"/>
      <c r="N259" s="228"/>
      <c r="O259" s="83"/>
      <c r="P259" s="83"/>
      <c r="Q259" s="83"/>
      <c r="R259" s="83"/>
      <c r="S259" s="83"/>
      <c r="T259" s="84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157</v>
      </c>
      <c r="AU259" s="16" t="s">
        <v>81</v>
      </c>
    </row>
    <row r="260" s="1" customFormat="1">
      <c r="A260" s="37"/>
      <c r="B260" s="38"/>
      <c r="C260" s="39"/>
      <c r="D260" s="229" t="s">
        <v>159</v>
      </c>
      <c r="E260" s="39"/>
      <c r="F260" s="230" t="s">
        <v>851</v>
      </c>
      <c r="G260" s="39"/>
      <c r="H260" s="39"/>
      <c r="I260" s="226"/>
      <c r="J260" s="39"/>
      <c r="K260" s="39"/>
      <c r="L260" s="43"/>
      <c r="M260" s="227"/>
      <c r="N260" s="228"/>
      <c r="O260" s="83"/>
      <c r="P260" s="83"/>
      <c r="Q260" s="83"/>
      <c r="R260" s="83"/>
      <c r="S260" s="83"/>
      <c r="T260" s="84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159</v>
      </c>
      <c r="AU260" s="16" t="s">
        <v>81</v>
      </c>
    </row>
    <row r="261" s="1" customFormat="1" ht="16.5" customHeight="1">
      <c r="A261" s="37"/>
      <c r="B261" s="38"/>
      <c r="C261" s="211" t="s">
        <v>430</v>
      </c>
      <c r="D261" s="211" t="s">
        <v>151</v>
      </c>
      <c r="E261" s="212" t="s">
        <v>416</v>
      </c>
      <c r="F261" s="213" t="s">
        <v>417</v>
      </c>
      <c r="G261" s="214" t="s">
        <v>183</v>
      </c>
      <c r="H261" s="215">
        <v>15</v>
      </c>
      <c r="I261" s="216">
        <v>739.86000000000001</v>
      </c>
      <c r="J261" s="217">
        <f>ROUND(I261*H261,2)</f>
        <v>11097.9</v>
      </c>
      <c r="K261" s="213" t="s">
        <v>19</v>
      </c>
      <c r="L261" s="43"/>
      <c r="M261" s="218" t="s">
        <v>19</v>
      </c>
      <c r="N261" s="219" t="s">
        <v>45</v>
      </c>
      <c r="O261" s="83"/>
      <c r="P261" s="220">
        <f>O261*H261</f>
        <v>0</v>
      </c>
      <c r="Q261" s="220">
        <v>0</v>
      </c>
      <c r="R261" s="220">
        <f>Q261*H261</f>
        <v>0</v>
      </c>
      <c r="S261" s="220">
        <v>0</v>
      </c>
      <c r="T261" s="22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2" t="s">
        <v>235</v>
      </c>
      <c r="AT261" s="222" t="s">
        <v>151</v>
      </c>
      <c r="AU261" s="222" t="s">
        <v>81</v>
      </c>
      <c r="AY261" s="16" t="s">
        <v>148</v>
      </c>
      <c r="BE261" s="223">
        <f>IF(N261="základní",J261,0)</f>
        <v>0</v>
      </c>
      <c r="BF261" s="223">
        <f>IF(N261="snížená",J261,0)</f>
        <v>11097.9</v>
      </c>
      <c r="BG261" s="223">
        <f>IF(N261="zákl. přenesená",J261,0)</f>
        <v>0</v>
      </c>
      <c r="BH261" s="223">
        <f>IF(N261="sníž. přenesená",J261,0)</f>
        <v>0</v>
      </c>
      <c r="BI261" s="223">
        <f>IF(N261="nulová",J261,0)</f>
        <v>0</v>
      </c>
      <c r="BJ261" s="16" t="s">
        <v>81</v>
      </c>
      <c r="BK261" s="223">
        <f>ROUND(I261*H261,2)</f>
        <v>11097.9</v>
      </c>
      <c r="BL261" s="16" t="s">
        <v>235</v>
      </c>
      <c r="BM261" s="222" t="s">
        <v>852</v>
      </c>
    </row>
    <row r="262" s="1" customFormat="1">
      <c r="A262" s="37"/>
      <c r="B262" s="38"/>
      <c r="C262" s="39"/>
      <c r="D262" s="224" t="s">
        <v>157</v>
      </c>
      <c r="E262" s="39"/>
      <c r="F262" s="225" t="s">
        <v>419</v>
      </c>
      <c r="G262" s="39"/>
      <c r="H262" s="39"/>
      <c r="I262" s="226"/>
      <c r="J262" s="39"/>
      <c r="K262" s="39"/>
      <c r="L262" s="43"/>
      <c r="M262" s="227"/>
      <c r="N262" s="228"/>
      <c r="O262" s="83"/>
      <c r="P262" s="83"/>
      <c r="Q262" s="83"/>
      <c r="R262" s="83"/>
      <c r="S262" s="83"/>
      <c r="T262" s="84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157</v>
      </c>
      <c r="AU262" s="16" t="s">
        <v>81</v>
      </c>
    </row>
    <row r="263" s="1" customFormat="1" ht="16.5" customHeight="1">
      <c r="A263" s="37"/>
      <c r="B263" s="38"/>
      <c r="C263" s="211" t="s">
        <v>435</v>
      </c>
      <c r="D263" s="211" t="s">
        <v>151</v>
      </c>
      <c r="E263" s="212" t="s">
        <v>421</v>
      </c>
      <c r="F263" s="213" t="s">
        <v>422</v>
      </c>
      <c r="G263" s="214" t="s">
        <v>183</v>
      </c>
      <c r="H263" s="215">
        <v>40</v>
      </c>
      <c r="I263" s="216">
        <v>739.86000000000001</v>
      </c>
      <c r="J263" s="217">
        <f>ROUND(I263*H263,2)</f>
        <v>29594.400000000001</v>
      </c>
      <c r="K263" s="213" t="s">
        <v>19</v>
      </c>
      <c r="L263" s="43"/>
      <c r="M263" s="218" t="s">
        <v>19</v>
      </c>
      <c r="N263" s="219" t="s">
        <v>45</v>
      </c>
      <c r="O263" s="83"/>
      <c r="P263" s="220">
        <f>O263*H263</f>
        <v>0</v>
      </c>
      <c r="Q263" s="220">
        <v>0</v>
      </c>
      <c r="R263" s="220">
        <f>Q263*H263</f>
        <v>0</v>
      </c>
      <c r="S263" s="220">
        <v>0</v>
      </c>
      <c r="T263" s="22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2" t="s">
        <v>235</v>
      </c>
      <c r="AT263" s="222" t="s">
        <v>151</v>
      </c>
      <c r="AU263" s="222" t="s">
        <v>81</v>
      </c>
      <c r="AY263" s="16" t="s">
        <v>148</v>
      </c>
      <c r="BE263" s="223">
        <f>IF(N263="základní",J263,0)</f>
        <v>0</v>
      </c>
      <c r="BF263" s="223">
        <f>IF(N263="snížená",J263,0)</f>
        <v>29594.400000000001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16" t="s">
        <v>81</v>
      </c>
      <c r="BK263" s="223">
        <f>ROUND(I263*H263,2)</f>
        <v>29594.400000000001</v>
      </c>
      <c r="BL263" s="16" t="s">
        <v>235</v>
      </c>
      <c r="BM263" s="222" t="s">
        <v>853</v>
      </c>
    </row>
    <row r="264" s="1" customFormat="1">
      <c r="A264" s="37"/>
      <c r="B264" s="38"/>
      <c r="C264" s="39"/>
      <c r="D264" s="224" t="s">
        <v>157</v>
      </c>
      <c r="E264" s="39"/>
      <c r="F264" s="225" t="s">
        <v>419</v>
      </c>
      <c r="G264" s="39"/>
      <c r="H264" s="39"/>
      <c r="I264" s="226"/>
      <c r="J264" s="39"/>
      <c r="K264" s="39"/>
      <c r="L264" s="43"/>
      <c r="M264" s="227"/>
      <c r="N264" s="228"/>
      <c r="O264" s="83"/>
      <c r="P264" s="83"/>
      <c r="Q264" s="83"/>
      <c r="R264" s="83"/>
      <c r="S264" s="83"/>
      <c r="T264" s="84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157</v>
      </c>
      <c r="AU264" s="16" t="s">
        <v>81</v>
      </c>
    </row>
    <row r="265" s="1" customFormat="1" ht="16.5" customHeight="1">
      <c r="A265" s="37"/>
      <c r="B265" s="38"/>
      <c r="C265" s="211" t="s">
        <v>443</v>
      </c>
      <c r="D265" s="211" t="s">
        <v>151</v>
      </c>
      <c r="E265" s="212" t="s">
        <v>425</v>
      </c>
      <c r="F265" s="213" t="s">
        <v>426</v>
      </c>
      <c r="G265" s="214" t="s">
        <v>183</v>
      </c>
      <c r="H265" s="215">
        <v>2</v>
      </c>
      <c r="I265" s="216">
        <v>803.58000000000004</v>
      </c>
      <c r="J265" s="217">
        <f>ROUND(I265*H265,2)</f>
        <v>1607.1600000000001</v>
      </c>
      <c r="K265" s="213" t="s">
        <v>155</v>
      </c>
      <c r="L265" s="43"/>
      <c r="M265" s="218" t="s">
        <v>19</v>
      </c>
      <c r="N265" s="219" t="s">
        <v>45</v>
      </c>
      <c r="O265" s="83"/>
      <c r="P265" s="220">
        <f>O265*H265</f>
        <v>0</v>
      </c>
      <c r="Q265" s="220">
        <v>0</v>
      </c>
      <c r="R265" s="220">
        <f>Q265*H265</f>
        <v>0</v>
      </c>
      <c r="S265" s="220">
        <v>0</v>
      </c>
      <c r="T265" s="22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2" t="s">
        <v>235</v>
      </c>
      <c r="AT265" s="222" t="s">
        <v>151</v>
      </c>
      <c r="AU265" s="222" t="s">
        <v>81</v>
      </c>
      <c r="AY265" s="16" t="s">
        <v>148</v>
      </c>
      <c r="BE265" s="223">
        <f>IF(N265="základní",J265,0)</f>
        <v>0</v>
      </c>
      <c r="BF265" s="223">
        <f>IF(N265="snížená",J265,0)</f>
        <v>1607.1600000000001</v>
      </c>
      <c r="BG265" s="223">
        <f>IF(N265="zákl. přenesená",J265,0)</f>
        <v>0</v>
      </c>
      <c r="BH265" s="223">
        <f>IF(N265="sníž. přenesená",J265,0)</f>
        <v>0</v>
      </c>
      <c r="BI265" s="223">
        <f>IF(N265="nulová",J265,0)</f>
        <v>0</v>
      </c>
      <c r="BJ265" s="16" t="s">
        <v>81</v>
      </c>
      <c r="BK265" s="223">
        <f>ROUND(I265*H265,2)</f>
        <v>1607.1600000000001</v>
      </c>
      <c r="BL265" s="16" t="s">
        <v>235</v>
      </c>
      <c r="BM265" s="222" t="s">
        <v>854</v>
      </c>
    </row>
    <row r="266" s="1" customFormat="1">
      <c r="A266" s="37"/>
      <c r="B266" s="38"/>
      <c r="C266" s="39"/>
      <c r="D266" s="224" t="s">
        <v>157</v>
      </c>
      <c r="E266" s="39"/>
      <c r="F266" s="225" t="s">
        <v>428</v>
      </c>
      <c r="G266" s="39"/>
      <c r="H266" s="39"/>
      <c r="I266" s="226"/>
      <c r="J266" s="39"/>
      <c r="K266" s="39"/>
      <c r="L266" s="43"/>
      <c r="M266" s="227"/>
      <c r="N266" s="228"/>
      <c r="O266" s="83"/>
      <c r="P266" s="83"/>
      <c r="Q266" s="83"/>
      <c r="R266" s="83"/>
      <c r="S266" s="83"/>
      <c r="T266" s="84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157</v>
      </c>
      <c r="AU266" s="16" t="s">
        <v>81</v>
      </c>
    </row>
    <row r="267" s="1" customFormat="1">
      <c r="A267" s="37"/>
      <c r="B267" s="38"/>
      <c r="C267" s="39"/>
      <c r="D267" s="229" t="s">
        <v>159</v>
      </c>
      <c r="E267" s="39"/>
      <c r="F267" s="230" t="s">
        <v>429</v>
      </c>
      <c r="G267" s="39"/>
      <c r="H267" s="39"/>
      <c r="I267" s="226"/>
      <c r="J267" s="39"/>
      <c r="K267" s="39"/>
      <c r="L267" s="43"/>
      <c r="M267" s="227"/>
      <c r="N267" s="228"/>
      <c r="O267" s="83"/>
      <c r="P267" s="83"/>
      <c r="Q267" s="83"/>
      <c r="R267" s="83"/>
      <c r="S267" s="83"/>
      <c r="T267" s="84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159</v>
      </c>
      <c r="AU267" s="16" t="s">
        <v>81</v>
      </c>
    </row>
    <row r="268" s="1" customFormat="1" ht="16.5" customHeight="1">
      <c r="A268" s="37"/>
      <c r="B268" s="38"/>
      <c r="C268" s="242" t="s">
        <v>449</v>
      </c>
      <c r="D268" s="242" t="s">
        <v>188</v>
      </c>
      <c r="E268" s="243" t="s">
        <v>431</v>
      </c>
      <c r="F268" s="244" t="s">
        <v>432</v>
      </c>
      <c r="G268" s="245" t="s">
        <v>183</v>
      </c>
      <c r="H268" s="246">
        <v>2</v>
      </c>
      <c r="I268" s="247">
        <v>1534</v>
      </c>
      <c r="J268" s="248">
        <f>ROUND(I268*H268,2)</f>
        <v>3068</v>
      </c>
      <c r="K268" s="244" t="s">
        <v>19</v>
      </c>
      <c r="L268" s="249"/>
      <c r="M268" s="250" t="s">
        <v>19</v>
      </c>
      <c r="N268" s="251" t="s">
        <v>45</v>
      </c>
      <c r="O268" s="83"/>
      <c r="P268" s="220">
        <f>O268*H268</f>
        <v>0</v>
      </c>
      <c r="Q268" s="220">
        <v>0.0195</v>
      </c>
      <c r="R268" s="220">
        <f>Q268*H268</f>
        <v>0.039</v>
      </c>
      <c r="S268" s="220">
        <v>0</v>
      </c>
      <c r="T268" s="22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2" t="s">
        <v>337</v>
      </c>
      <c r="AT268" s="222" t="s">
        <v>188</v>
      </c>
      <c r="AU268" s="222" t="s">
        <v>81</v>
      </c>
      <c r="AY268" s="16" t="s">
        <v>148</v>
      </c>
      <c r="BE268" s="223">
        <f>IF(N268="základní",J268,0)</f>
        <v>0</v>
      </c>
      <c r="BF268" s="223">
        <f>IF(N268="snížená",J268,0)</f>
        <v>3068</v>
      </c>
      <c r="BG268" s="223">
        <f>IF(N268="zákl. přenesená",J268,0)</f>
        <v>0</v>
      </c>
      <c r="BH268" s="223">
        <f>IF(N268="sníž. přenesená",J268,0)</f>
        <v>0</v>
      </c>
      <c r="BI268" s="223">
        <f>IF(N268="nulová",J268,0)</f>
        <v>0</v>
      </c>
      <c r="BJ268" s="16" t="s">
        <v>81</v>
      </c>
      <c r="BK268" s="223">
        <f>ROUND(I268*H268,2)</f>
        <v>3068</v>
      </c>
      <c r="BL268" s="16" t="s">
        <v>235</v>
      </c>
      <c r="BM268" s="222" t="s">
        <v>855</v>
      </c>
    </row>
    <row r="269" s="1" customFormat="1">
      <c r="A269" s="37"/>
      <c r="B269" s="38"/>
      <c r="C269" s="39"/>
      <c r="D269" s="224" t="s">
        <v>157</v>
      </c>
      <c r="E269" s="39"/>
      <c r="F269" s="225" t="s">
        <v>434</v>
      </c>
      <c r="G269" s="39"/>
      <c r="H269" s="39"/>
      <c r="I269" s="226"/>
      <c r="J269" s="39"/>
      <c r="K269" s="39"/>
      <c r="L269" s="43"/>
      <c r="M269" s="227"/>
      <c r="N269" s="228"/>
      <c r="O269" s="83"/>
      <c r="P269" s="83"/>
      <c r="Q269" s="83"/>
      <c r="R269" s="83"/>
      <c r="S269" s="83"/>
      <c r="T269" s="84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157</v>
      </c>
      <c r="AU269" s="16" t="s">
        <v>81</v>
      </c>
    </row>
    <row r="270" s="1" customFormat="1" ht="16.5" customHeight="1">
      <c r="A270" s="37"/>
      <c r="B270" s="38"/>
      <c r="C270" s="211" t="s">
        <v>455</v>
      </c>
      <c r="D270" s="211" t="s">
        <v>151</v>
      </c>
      <c r="E270" s="212" t="s">
        <v>436</v>
      </c>
      <c r="F270" s="213" t="s">
        <v>437</v>
      </c>
      <c r="G270" s="214" t="s">
        <v>183</v>
      </c>
      <c r="H270" s="215">
        <v>30</v>
      </c>
      <c r="I270" s="216">
        <v>186.44</v>
      </c>
      <c r="J270" s="217">
        <f>ROUND(I270*H270,2)</f>
        <v>5593.1999999999998</v>
      </c>
      <c r="K270" s="213" t="s">
        <v>155</v>
      </c>
      <c r="L270" s="43"/>
      <c r="M270" s="218" t="s">
        <v>19</v>
      </c>
      <c r="N270" s="219" t="s">
        <v>45</v>
      </c>
      <c r="O270" s="83"/>
      <c r="P270" s="220">
        <f>O270*H270</f>
        <v>0</v>
      </c>
      <c r="Q270" s="220">
        <v>0</v>
      </c>
      <c r="R270" s="220">
        <f>Q270*H270</f>
        <v>0</v>
      </c>
      <c r="S270" s="220">
        <v>0</v>
      </c>
      <c r="T270" s="22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2" t="s">
        <v>91</v>
      </c>
      <c r="AT270" s="222" t="s">
        <v>151</v>
      </c>
      <c r="AU270" s="222" t="s">
        <v>81</v>
      </c>
      <c r="AY270" s="16" t="s">
        <v>148</v>
      </c>
      <c r="BE270" s="223">
        <f>IF(N270="základní",J270,0)</f>
        <v>0</v>
      </c>
      <c r="BF270" s="223">
        <f>IF(N270="snížená",J270,0)</f>
        <v>5593.1999999999998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16" t="s">
        <v>81</v>
      </c>
      <c r="BK270" s="223">
        <f>ROUND(I270*H270,2)</f>
        <v>5593.1999999999998</v>
      </c>
      <c r="BL270" s="16" t="s">
        <v>91</v>
      </c>
      <c r="BM270" s="222" t="s">
        <v>856</v>
      </c>
    </row>
    <row r="271" s="1" customFormat="1">
      <c r="A271" s="37"/>
      <c r="B271" s="38"/>
      <c r="C271" s="39"/>
      <c r="D271" s="224" t="s">
        <v>157</v>
      </c>
      <c r="E271" s="39"/>
      <c r="F271" s="225" t="s">
        <v>439</v>
      </c>
      <c r="G271" s="39"/>
      <c r="H271" s="39"/>
      <c r="I271" s="226"/>
      <c r="J271" s="39"/>
      <c r="K271" s="39"/>
      <c r="L271" s="43"/>
      <c r="M271" s="227"/>
      <c r="N271" s="228"/>
      <c r="O271" s="83"/>
      <c r="P271" s="83"/>
      <c r="Q271" s="83"/>
      <c r="R271" s="83"/>
      <c r="S271" s="83"/>
      <c r="T271" s="84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157</v>
      </c>
      <c r="AU271" s="16" t="s">
        <v>81</v>
      </c>
    </row>
    <row r="272" s="1" customFormat="1">
      <c r="A272" s="37"/>
      <c r="B272" s="38"/>
      <c r="C272" s="39"/>
      <c r="D272" s="229" t="s">
        <v>159</v>
      </c>
      <c r="E272" s="39"/>
      <c r="F272" s="230" t="s">
        <v>440</v>
      </c>
      <c r="G272" s="39"/>
      <c r="H272" s="39"/>
      <c r="I272" s="226"/>
      <c r="J272" s="39"/>
      <c r="K272" s="39"/>
      <c r="L272" s="43"/>
      <c r="M272" s="227"/>
      <c r="N272" s="228"/>
      <c r="O272" s="83"/>
      <c r="P272" s="83"/>
      <c r="Q272" s="83"/>
      <c r="R272" s="83"/>
      <c r="S272" s="83"/>
      <c r="T272" s="84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159</v>
      </c>
      <c r="AU272" s="16" t="s">
        <v>81</v>
      </c>
    </row>
    <row r="273" s="1" customFormat="1" ht="16.5" customHeight="1">
      <c r="A273" s="37"/>
      <c r="B273" s="38"/>
      <c r="C273" s="211" t="s">
        <v>461</v>
      </c>
      <c r="D273" s="211" t="s">
        <v>151</v>
      </c>
      <c r="E273" s="212" t="s">
        <v>857</v>
      </c>
      <c r="F273" s="213" t="s">
        <v>858</v>
      </c>
      <c r="G273" s="214" t="s">
        <v>231</v>
      </c>
      <c r="H273" s="215">
        <v>0.055</v>
      </c>
      <c r="I273" s="216">
        <v>1132.8</v>
      </c>
      <c r="J273" s="217">
        <f>ROUND(I273*H273,2)</f>
        <v>62.299999999999997</v>
      </c>
      <c r="K273" s="213" t="s">
        <v>155</v>
      </c>
      <c r="L273" s="43"/>
      <c r="M273" s="218" t="s">
        <v>19</v>
      </c>
      <c r="N273" s="219" t="s">
        <v>45</v>
      </c>
      <c r="O273" s="83"/>
      <c r="P273" s="220">
        <f>O273*H273</f>
        <v>0</v>
      </c>
      <c r="Q273" s="220">
        <v>0</v>
      </c>
      <c r="R273" s="220">
        <f>Q273*H273</f>
        <v>0</v>
      </c>
      <c r="S273" s="220">
        <v>0</v>
      </c>
      <c r="T273" s="22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2" t="s">
        <v>235</v>
      </c>
      <c r="AT273" s="222" t="s">
        <v>151</v>
      </c>
      <c r="AU273" s="222" t="s">
        <v>81</v>
      </c>
      <c r="AY273" s="16" t="s">
        <v>148</v>
      </c>
      <c r="BE273" s="223">
        <f>IF(N273="základní",J273,0)</f>
        <v>0</v>
      </c>
      <c r="BF273" s="223">
        <f>IF(N273="snížená",J273,0)</f>
        <v>62.299999999999997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6" t="s">
        <v>81</v>
      </c>
      <c r="BK273" s="223">
        <f>ROUND(I273*H273,2)</f>
        <v>62.299999999999997</v>
      </c>
      <c r="BL273" s="16" t="s">
        <v>235</v>
      </c>
      <c r="BM273" s="222" t="s">
        <v>859</v>
      </c>
    </row>
    <row r="274" s="1" customFormat="1">
      <c r="A274" s="37"/>
      <c r="B274" s="38"/>
      <c r="C274" s="39"/>
      <c r="D274" s="224" t="s">
        <v>157</v>
      </c>
      <c r="E274" s="39"/>
      <c r="F274" s="225" t="s">
        <v>860</v>
      </c>
      <c r="G274" s="39"/>
      <c r="H274" s="39"/>
      <c r="I274" s="226"/>
      <c r="J274" s="39"/>
      <c r="K274" s="39"/>
      <c r="L274" s="43"/>
      <c r="M274" s="227"/>
      <c r="N274" s="228"/>
      <c r="O274" s="83"/>
      <c r="P274" s="83"/>
      <c r="Q274" s="83"/>
      <c r="R274" s="83"/>
      <c r="S274" s="83"/>
      <c r="T274" s="84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157</v>
      </c>
      <c r="AU274" s="16" t="s">
        <v>81</v>
      </c>
    </row>
    <row r="275" s="1" customFormat="1">
      <c r="A275" s="37"/>
      <c r="B275" s="38"/>
      <c r="C275" s="39"/>
      <c r="D275" s="229" t="s">
        <v>159</v>
      </c>
      <c r="E275" s="39"/>
      <c r="F275" s="230" t="s">
        <v>861</v>
      </c>
      <c r="G275" s="39"/>
      <c r="H275" s="39"/>
      <c r="I275" s="226"/>
      <c r="J275" s="39"/>
      <c r="K275" s="39"/>
      <c r="L275" s="43"/>
      <c r="M275" s="227"/>
      <c r="N275" s="228"/>
      <c r="O275" s="83"/>
      <c r="P275" s="83"/>
      <c r="Q275" s="83"/>
      <c r="R275" s="83"/>
      <c r="S275" s="83"/>
      <c r="T275" s="84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159</v>
      </c>
      <c r="AU275" s="16" t="s">
        <v>81</v>
      </c>
    </row>
    <row r="276" s="1" customFormat="1" ht="16.5" customHeight="1">
      <c r="A276" s="37"/>
      <c r="B276" s="38"/>
      <c r="C276" s="211" t="s">
        <v>467</v>
      </c>
      <c r="D276" s="211" t="s">
        <v>151</v>
      </c>
      <c r="E276" s="212" t="s">
        <v>862</v>
      </c>
      <c r="F276" s="213" t="s">
        <v>863</v>
      </c>
      <c r="G276" s="214" t="s">
        <v>231</v>
      </c>
      <c r="H276" s="215">
        <v>0.055</v>
      </c>
      <c r="I276" s="216">
        <v>625.39999999999998</v>
      </c>
      <c r="J276" s="217">
        <f>ROUND(I276*H276,2)</f>
        <v>34.399999999999999</v>
      </c>
      <c r="K276" s="213" t="s">
        <v>155</v>
      </c>
      <c r="L276" s="43"/>
      <c r="M276" s="218" t="s">
        <v>19</v>
      </c>
      <c r="N276" s="219" t="s">
        <v>45</v>
      </c>
      <c r="O276" s="83"/>
      <c r="P276" s="220">
        <f>O276*H276</f>
        <v>0</v>
      </c>
      <c r="Q276" s="220">
        <v>0</v>
      </c>
      <c r="R276" s="220">
        <f>Q276*H276</f>
        <v>0</v>
      </c>
      <c r="S276" s="220">
        <v>0</v>
      </c>
      <c r="T276" s="22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2" t="s">
        <v>235</v>
      </c>
      <c r="AT276" s="222" t="s">
        <v>151</v>
      </c>
      <c r="AU276" s="222" t="s">
        <v>81</v>
      </c>
      <c r="AY276" s="16" t="s">
        <v>148</v>
      </c>
      <c r="BE276" s="223">
        <f>IF(N276="základní",J276,0)</f>
        <v>0</v>
      </c>
      <c r="BF276" s="223">
        <f>IF(N276="snížená",J276,0)</f>
        <v>34.399999999999999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16" t="s">
        <v>81</v>
      </c>
      <c r="BK276" s="223">
        <f>ROUND(I276*H276,2)</f>
        <v>34.399999999999999</v>
      </c>
      <c r="BL276" s="16" t="s">
        <v>235</v>
      </c>
      <c r="BM276" s="222" t="s">
        <v>864</v>
      </c>
    </row>
    <row r="277" s="1" customFormat="1">
      <c r="A277" s="37"/>
      <c r="B277" s="38"/>
      <c r="C277" s="39"/>
      <c r="D277" s="224" t="s">
        <v>157</v>
      </c>
      <c r="E277" s="39"/>
      <c r="F277" s="225" t="s">
        <v>865</v>
      </c>
      <c r="G277" s="39"/>
      <c r="H277" s="39"/>
      <c r="I277" s="226"/>
      <c r="J277" s="39"/>
      <c r="K277" s="39"/>
      <c r="L277" s="43"/>
      <c r="M277" s="227"/>
      <c r="N277" s="228"/>
      <c r="O277" s="83"/>
      <c r="P277" s="83"/>
      <c r="Q277" s="83"/>
      <c r="R277" s="83"/>
      <c r="S277" s="83"/>
      <c r="T277" s="84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157</v>
      </c>
      <c r="AU277" s="16" t="s">
        <v>81</v>
      </c>
    </row>
    <row r="278" s="1" customFormat="1">
      <c r="A278" s="37"/>
      <c r="B278" s="38"/>
      <c r="C278" s="39"/>
      <c r="D278" s="229" t="s">
        <v>159</v>
      </c>
      <c r="E278" s="39"/>
      <c r="F278" s="230" t="s">
        <v>866</v>
      </c>
      <c r="G278" s="39"/>
      <c r="H278" s="39"/>
      <c r="I278" s="226"/>
      <c r="J278" s="39"/>
      <c r="K278" s="39"/>
      <c r="L278" s="43"/>
      <c r="M278" s="227"/>
      <c r="N278" s="228"/>
      <c r="O278" s="83"/>
      <c r="P278" s="83"/>
      <c r="Q278" s="83"/>
      <c r="R278" s="83"/>
      <c r="S278" s="83"/>
      <c r="T278" s="84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159</v>
      </c>
      <c r="AU278" s="16" t="s">
        <v>81</v>
      </c>
    </row>
    <row r="279" s="11" customFormat="1" ht="22.8" customHeight="1">
      <c r="A279" s="11"/>
      <c r="B279" s="195"/>
      <c r="C279" s="196"/>
      <c r="D279" s="197" t="s">
        <v>72</v>
      </c>
      <c r="E279" s="209" t="s">
        <v>697</v>
      </c>
      <c r="F279" s="209" t="s">
        <v>698</v>
      </c>
      <c r="G279" s="196"/>
      <c r="H279" s="196"/>
      <c r="I279" s="199"/>
      <c r="J279" s="210">
        <f>BK279</f>
        <v>2376.98</v>
      </c>
      <c r="K279" s="196"/>
      <c r="L279" s="201"/>
      <c r="M279" s="202"/>
      <c r="N279" s="203"/>
      <c r="O279" s="203"/>
      <c r="P279" s="204">
        <f>SUM(P280:P301)</f>
        <v>0</v>
      </c>
      <c r="Q279" s="203"/>
      <c r="R279" s="204">
        <f>SUM(R280:R301)</f>
        <v>0.021628000000000001</v>
      </c>
      <c r="S279" s="203"/>
      <c r="T279" s="205">
        <f>SUM(T280:T301)</f>
        <v>0.0050000000000000001</v>
      </c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R279" s="206" t="s">
        <v>81</v>
      </c>
      <c r="AT279" s="207" t="s">
        <v>72</v>
      </c>
      <c r="AU279" s="207" t="s">
        <v>77</v>
      </c>
      <c r="AY279" s="206" t="s">
        <v>148</v>
      </c>
      <c r="BK279" s="208">
        <f>SUM(BK280:BK301)</f>
        <v>2376.98</v>
      </c>
    </row>
    <row r="280" s="1" customFormat="1" ht="16.5" customHeight="1">
      <c r="A280" s="37"/>
      <c r="B280" s="38"/>
      <c r="C280" s="211" t="s">
        <v>473</v>
      </c>
      <c r="D280" s="211" t="s">
        <v>151</v>
      </c>
      <c r="E280" s="212" t="s">
        <v>699</v>
      </c>
      <c r="F280" s="213" t="s">
        <v>700</v>
      </c>
      <c r="G280" s="214" t="s">
        <v>154</v>
      </c>
      <c r="H280" s="215">
        <v>2</v>
      </c>
      <c r="I280" s="216">
        <v>23.600000000000001</v>
      </c>
      <c r="J280" s="217">
        <f>ROUND(I280*H280,2)</f>
        <v>47.200000000000003</v>
      </c>
      <c r="K280" s="213" t="s">
        <v>155</v>
      </c>
      <c r="L280" s="43"/>
      <c r="M280" s="218" t="s">
        <v>19</v>
      </c>
      <c r="N280" s="219" t="s">
        <v>45</v>
      </c>
      <c r="O280" s="83"/>
      <c r="P280" s="220">
        <f>O280*H280</f>
        <v>0</v>
      </c>
      <c r="Q280" s="220">
        <v>3.0000000000000001E-05</v>
      </c>
      <c r="R280" s="220">
        <f>Q280*H280</f>
        <v>6.0000000000000002E-05</v>
      </c>
      <c r="S280" s="220">
        <v>0</v>
      </c>
      <c r="T280" s="22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2" t="s">
        <v>235</v>
      </c>
      <c r="AT280" s="222" t="s">
        <v>151</v>
      </c>
      <c r="AU280" s="222" t="s">
        <v>81</v>
      </c>
      <c r="AY280" s="16" t="s">
        <v>148</v>
      </c>
      <c r="BE280" s="223">
        <f>IF(N280="základní",J280,0)</f>
        <v>0</v>
      </c>
      <c r="BF280" s="223">
        <f>IF(N280="snížená",J280,0)</f>
        <v>47.200000000000003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16" t="s">
        <v>81</v>
      </c>
      <c r="BK280" s="223">
        <f>ROUND(I280*H280,2)</f>
        <v>47.200000000000003</v>
      </c>
      <c r="BL280" s="16" t="s">
        <v>235</v>
      </c>
      <c r="BM280" s="222" t="s">
        <v>867</v>
      </c>
    </row>
    <row r="281" s="1" customFormat="1">
      <c r="A281" s="37"/>
      <c r="B281" s="38"/>
      <c r="C281" s="39"/>
      <c r="D281" s="224" t="s">
        <v>157</v>
      </c>
      <c r="E281" s="39"/>
      <c r="F281" s="225" t="s">
        <v>702</v>
      </c>
      <c r="G281" s="39"/>
      <c r="H281" s="39"/>
      <c r="I281" s="226"/>
      <c r="J281" s="39"/>
      <c r="K281" s="39"/>
      <c r="L281" s="43"/>
      <c r="M281" s="227"/>
      <c r="N281" s="228"/>
      <c r="O281" s="83"/>
      <c r="P281" s="83"/>
      <c r="Q281" s="83"/>
      <c r="R281" s="83"/>
      <c r="S281" s="83"/>
      <c r="T281" s="84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157</v>
      </c>
      <c r="AU281" s="16" t="s">
        <v>81</v>
      </c>
    </row>
    <row r="282" s="1" customFormat="1">
      <c r="A282" s="37"/>
      <c r="B282" s="38"/>
      <c r="C282" s="39"/>
      <c r="D282" s="229" t="s">
        <v>159</v>
      </c>
      <c r="E282" s="39"/>
      <c r="F282" s="230" t="s">
        <v>703</v>
      </c>
      <c r="G282" s="39"/>
      <c r="H282" s="39"/>
      <c r="I282" s="226"/>
      <c r="J282" s="39"/>
      <c r="K282" s="39"/>
      <c r="L282" s="43"/>
      <c r="M282" s="227"/>
      <c r="N282" s="228"/>
      <c r="O282" s="83"/>
      <c r="P282" s="83"/>
      <c r="Q282" s="83"/>
      <c r="R282" s="83"/>
      <c r="S282" s="83"/>
      <c r="T282" s="84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159</v>
      </c>
      <c r="AU282" s="16" t="s">
        <v>81</v>
      </c>
    </row>
    <row r="283" s="1" customFormat="1" ht="16.5" customHeight="1">
      <c r="A283" s="37"/>
      <c r="B283" s="38"/>
      <c r="C283" s="211" t="s">
        <v>481</v>
      </c>
      <c r="D283" s="211" t="s">
        <v>151</v>
      </c>
      <c r="E283" s="212" t="s">
        <v>868</v>
      </c>
      <c r="F283" s="213" t="s">
        <v>869</v>
      </c>
      <c r="G283" s="214" t="s">
        <v>154</v>
      </c>
      <c r="H283" s="215">
        <v>2</v>
      </c>
      <c r="I283" s="216">
        <v>270.22000000000003</v>
      </c>
      <c r="J283" s="217">
        <f>ROUND(I283*H283,2)</f>
        <v>540.44000000000005</v>
      </c>
      <c r="K283" s="213" t="s">
        <v>155</v>
      </c>
      <c r="L283" s="43"/>
      <c r="M283" s="218" t="s">
        <v>19</v>
      </c>
      <c r="N283" s="219" t="s">
        <v>45</v>
      </c>
      <c r="O283" s="83"/>
      <c r="P283" s="220">
        <f>O283*H283</f>
        <v>0</v>
      </c>
      <c r="Q283" s="220">
        <v>0.0075799999999999999</v>
      </c>
      <c r="R283" s="220">
        <f>Q283*H283</f>
        <v>0.01516</v>
      </c>
      <c r="S283" s="220">
        <v>0</v>
      </c>
      <c r="T283" s="22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2" t="s">
        <v>235</v>
      </c>
      <c r="AT283" s="222" t="s">
        <v>151</v>
      </c>
      <c r="AU283" s="222" t="s">
        <v>81</v>
      </c>
      <c r="AY283" s="16" t="s">
        <v>148</v>
      </c>
      <c r="BE283" s="223">
        <f>IF(N283="základní",J283,0)</f>
        <v>0</v>
      </c>
      <c r="BF283" s="223">
        <f>IF(N283="snížená",J283,0)</f>
        <v>540.44000000000005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16" t="s">
        <v>81</v>
      </c>
      <c r="BK283" s="223">
        <f>ROUND(I283*H283,2)</f>
        <v>540.44000000000005</v>
      </c>
      <c r="BL283" s="16" t="s">
        <v>235</v>
      </c>
      <c r="BM283" s="222" t="s">
        <v>870</v>
      </c>
    </row>
    <row r="284" s="1" customFormat="1">
      <c r="A284" s="37"/>
      <c r="B284" s="38"/>
      <c r="C284" s="39"/>
      <c r="D284" s="224" t="s">
        <v>157</v>
      </c>
      <c r="E284" s="39"/>
      <c r="F284" s="225" t="s">
        <v>871</v>
      </c>
      <c r="G284" s="39"/>
      <c r="H284" s="39"/>
      <c r="I284" s="226"/>
      <c r="J284" s="39"/>
      <c r="K284" s="39"/>
      <c r="L284" s="43"/>
      <c r="M284" s="227"/>
      <c r="N284" s="228"/>
      <c r="O284" s="83"/>
      <c r="P284" s="83"/>
      <c r="Q284" s="83"/>
      <c r="R284" s="83"/>
      <c r="S284" s="83"/>
      <c r="T284" s="84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157</v>
      </c>
      <c r="AU284" s="16" t="s">
        <v>81</v>
      </c>
    </row>
    <row r="285" s="1" customFormat="1">
      <c r="A285" s="37"/>
      <c r="B285" s="38"/>
      <c r="C285" s="39"/>
      <c r="D285" s="229" t="s">
        <v>159</v>
      </c>
      <c r="E285" s="39"/>
      <c r="F285" s="230" t="s">
        <v>872</v>
      </c>
      <c r="G285" s="39"/>
      <c r="H285" s="39"/>
      <c r="I285" s="226"/>
      <c r="J285" s="39"/>
      <c r="K285" s="39"/>
      <c r="L285" s="43"/>
      <c r="M285" s="227"/>
      <c r="N285" s="228"/>
      <c r="O285" s="83"/>
      <c r="P285" s="83"/>
      <c r="Q285" s="83"/>
      <c r="R285" s="83"/>
      <c r="S285" s="83"/>
      <c r="T285" s="84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159</v>
      </c>
      <c r="AU285" s="16" t="s">
        <v>81</v>
      </c>
    </row>
    <row r="286" s="1" customFormat="1" ht="16.5" customHeight="1">
      <c r="A286" s="37"/>
      <c r="B286" s="38"/>
      <c r="C286" s="211" t="s">
        <v>487</v>
      </c>
      <c r="D286" s="211" t="s">
        <v>151</v>
      </c>
      <c r="E286" s="212" t="s">
        <v>709</v>
      </c>
      <c r="F286" s="213" t="s">
        <v>710</v>
      </c>
      <c r="G286" s="214" t="s">
        <v>154</v>
      </c>
      <c r="H286" s="215">
        <v>2</v>
      </c>
      <c r="I286" s="216">
        <v>57.82</v>
      </c>
      <c r="J286" s="217">
        <f>ROUND(I286*H286,2)</f>
        <v>115.64</v>
      </c>
      <c r="K286" s="213" t="s">
        <v>155</v>
      </c>
      <c r="L286" s="43"/>
      <c r="M286" s="218" t="s">
        <v>19</v>
      </c>
      <c r="N286" s="219" t="s">
        <v>45</v>
      </c>
      <c r="O286" s="83"/>
      <c r="P286" s="220">
        <f>O286*H286</f>
        <v>0</v>
      </c>
      <c r="Q286" s="220">
        <v>0</v>
      </c>
      <c r="R286" s="220">
        <f>Q286*H286</f>
        <v>0</v>
      </c>
      <c r="S286" s="220">
        <v>0.0025000000000000001</v>
      </c>
      <c r="T286" s="221">
        <f>S286*H286</f>
        <v>0.0050000000000000001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2" t="s">
        <v>235</v>
      </c>
      <c r="AT286" s="222" t="s">
        <v>151</v>
      </c>
      <c r="AU286" s="222" t="s">
        <v>81</v>
      </c>
      <c r="AY286" s="16" t="s">
        <v>148</v>
      </c>
      <c r="BE286" s="223">
        <f>IF(N286="základní",J286,0)</f>
        <v>0</v>
      </c>
      <c r="BF286" s="223">
        <f>IF(N286="snížená",J286,0)</f>
        <v>115.64</v>
      </c>
      <c r="BG286" s="223">
        <f>IF(N286="zákl. přenesená",J286,0)</f>
        <v>0</v>
      </c>
      <c r="BH286" s="223">
        <f>IF(N286="sníž. přenesená",J286,0)</f>
        <v>0</v>
      </c>
      <c r="BI286" s="223">
        <f>IF(N286="nulová",J286,0)</f>
        <v>0</v>
      </c>
      <c r="BJ286" s="16" t="s">
        <v>81</v>
      </c>
      <c r="BK286" s="223">
        <f>ROUND(I286*H286,2)</f>
        <v>115.64</v>
      </c>
      <c r="BL286" s="16" t="s">
        <v>235</v>
      </c>
      <c r="BM286" s="222" t="s">
        <v>873</v>
      </c>
    </row>
    <row r="287" s="1" customFormat="1">
      <c r="A287" s="37"/>
      <c r="B287" s="38"/>
      <c r="C287" s="39"/>
      <c r="D287" s="224" t="s">
        <v>157</v>
      </c>
      <c r="E287" s="39"/>
      <c r="F287" s="225" t="s">
        <v>712</v>
      </c>
      <c r="G287" s="39"/>
      <c r="H287" s="39"/>
      <c r="I287" s="226"/>
      <c r="J287" s="39"/>
      <c r="K287" s="39"/>
      <c r="L287" s="43"/>
      <c r="M287" s="227"/>
      <c r="N287" s="228"/>
      <c r="O287" s="83"/>
      <c r="P287" s="83"/>
      <c r="Q287" s="83"/>
      <c r="R287" s="83"/>
      <c r="S287" s="83"/>
      <c r="T287" s="84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157</v>
      </c>
      <c r="AU287" s="16" t="s">
        <v>81</v>
      </c>
    </row>
    <row r="288" s="1" customFormat="1">
      <c r="A288" s="37"/>
      <c r="B288" s="38"/>
      <c r="C288" s="39"/>
      <c r="D288" s="229" t="s">
        <v>159</v>
      </c>
      <c r="E288" s="39"/>
      <c r="F288" s="230" t="s">
        <v>713</v>
      </c>
      <c r="G288" s="39"/>
      <c r="H288" s="39"/>
      <c r="I288" s="226"/>
      <c r="J288" s="39"/>
      <c r="K288" s="39"/>
      <c r="L288" s="43"/>
      <c r="M288" s="227"/>
      <c r="N288" s="228"/>
      <c r="O288" s="83"/>
      <c r="P288" s="83"/>
      <c r="Q288" s="83"/>
      <c r="R288" s="83"/>
      <c r="S288" s="83"/>
      <c r="T288" s="84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159</v>
      </c>
      <c r="AU288" s="16" t="s">
        <v>81</v>
      </c>
    </row>
    <row r="289" s="1" customFormat="1" ht="16.5" customHeight="1">
      <c r="A289" s="37"/>
      <c r="B289" s="38"/>
      <c r="C289" s="211" t="s">
        <v>493</v>
      </c>
      <c r="D289" s="211" t="s">
        <v>151</v>
      </c>
      <c r="E289" s="212" t="s">
        <v>874</v>
      </c>
      <c r="F289" s="213" t="s">
        <v>875</v>
      </c>
      <c r="G289" s="214" t="s">
        <v>154</v>
      </c>
      <c r="H289" s="215">
        <v>2</v>
      </c>
      <c r="I289" s="216">
        <v>177</v>
      </c>
      <c r="J289" s="217">
        <f>ROUND(I289*H289,2)</f>
        <v>354</v>
      </c>
      <c r="K289" s="213" t="s">
        <v>155</v>
      </c>
      <c r="L289" s="43"/>
      <c r="M289" s="218" t="s">
        <v>19</v>
      </c>
      <c r="N289" s="219" t="s">
        <v>45</v>
      </c>
      <c r="O289" s="83"/>
      <c r="P289" s="220">
        <f>O289*H289</f>
        <v>0</v>
      </c>
      <c r="Q289" s="220">
        <v>0.00029999999999999997</v>
      </c>
      <c r="R289" s="220">
        <f>Q289*H289</f>
        <v>0.00059999999999999995</v>
      </c>
      <c r="S289" s="220">
        <v>0</v>
      </c>
      <c r="T289" s="22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2" t="s">
        <v>235</v>
      </c>
      <c r="AT289" s="222" t="s">
        <v>151</v>
      </c>
      <c r="AU289" s="222" t="s">
        <v>81</v>
      </c>
      <c r="AY289" s="16" t="s">
        <v>148</v>
      </c>
      <c r="BE289" s="223">
        <f>IF(N289="základní",J289,0)</f>
        <v>0</v>
      </c>
      <c r="BF289" s="223">
        <f>IF(N289="snížená",J289,0)</f>
        <v>354</v>
      </c>
      <c r="BG289" s="223">
        <f>IF(N289="zákl. přenesená",J289,0)</f>
        <v>0</v>
      </c>
      <c r="BH289" s="223">
        <f>IF(N289="sníž. přenesená",J289,0)</f>
        <v>0</v>
      </c>
      <c r="BI289" s="223">
        <f>IF(N289="nulová",J289,0)</f>
        <v>0</v>
      </c>
      <c r="BJ289" s="16" t="s">
        <v>81</v>
      </c>
      <c r="BK289" s="223">
        <f>ROUND(I289*H289,2)</f>
        <v>354</v>
      </c>
      <c r="BL289" s="16" t="s">
        <v>235</v>
      </c>
      <c r="BM289" s="222" t="s">
        <v>876</v>
      </c>
    </row>
    <row r="290" s="1" customFormat="1">
      <c r="A290" s="37"/>
      <c r="B290" s="38"/>
      <c r="C290" s="39"/>
      <c r="D290" s="224" t="s">
        <v>157</v>
      </c>
      <c r="E290" s="39"/>
      <c r="F290" s="225" t="s">
        <v>877</v>
      </c>
      <c r="G290" s="39"/>
      <c r="H290" s="39"/>
      <c r="I290" s="226"/>
      <c r="J290" s="39"/>
      <c r="K290" s="39"/>
      <c r="L290" s="43"/>
      <c r="M290" s="227"/>
      <c r="N290" s="228"/>
      <c r="O290" s="83"/>
      <c r="P290" s="83"/>
      <c r="Q290" s="83"/>
      <c r="R290" s="83"/>
      <c r="S290" s="83"/>
      <c r="T290" s="84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157</v>
      </c>
      <c r="AU290" s="16" t="s">
        <v>81</v>
      </c>
    </row>
    <row r="291" s="1" customFormat="1">
      <c r="A291" s="37"/>
      <c r="B291" s="38"/>
      <c r="C291" s="39"/>
      <c r="D291" s="229" t="s">
        <v>159</v>
      </c>
      <c r="E291" s="39"/>
      <c r="F291" s="230" t="s">
        <v>878</v>
      </c>
      <c r="G291" s="39"/>
      <c r="H291" s="39"/>
      <c r="I291" s="226"/>
      <c r="J291" s="39"/>
      <c r="K291" s="39"/>
      <c r="L291" s="43"/>
      <c r="M291" s="227"/>
      <c r="N291" s="228"/>
      <c r="O291" s="83"/>
      <c r="P291" s="83"/>
      <c r="Q291" s="83"/>
      <c r="R291" s="83"/>
      <c r="S291" s="83"/>
      <c r="T291" s="84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159</v>
      </c>
      <c r="AU291" s="16" t="s">
        <v>81</v>
      </c>
    </row>
    <row r="292" s="1" customFormat="1" ht="16.5" customHeight="1">
      <c r="A292" s="37"/>
      <c r="B292" s="38"/>
      <c r="C292" s="242" t="s">
        <v>500</v>
      </c>
      <c r="D292" s="242" t="s">
        <v>188</v>
      </c>
      <c r="E292" s="243" t="s">
        <v>879</v>
      </c>
      <c r="F292" s="244" t="s">
        <v>880</v>
      </c>
      <c r="G292" s="245" t="s">
        <v>154</v>
      </c>
      <c r="H292" s="246">
        <v>2.2000000000000002</v>
      </c>
      <c r="I292" s="247">
        <v>590</v>
      </c>
      <c r="J292" s="248">
        <f>ROUND(I292*H292,2)</f>
        <v>1298</v>
      </c>
      <c r="K292" s="244" t="s">
        <v>155</v>
      </c>
      <c r="L292" s="249"/>
      <c r="M292" s="250" t="s">
        <v>19</v>
      </c>
      <c r="N292" s="251" t="s">
        <v>45</v>
      </c>
      <c r="O292" s="83"/>
      <c r="P292" s="220">
        <f>O292*H292</f>
        <v>0</v>
      </c>
      <c r="Q292" s="220">
        <v>0.00264</v>
      </c>
      <c r="R292" s="220">
        <f>Q292*H292</f>
        <v>0.0058080000000000007</v>
      </c>
      <c r="S292" s="220">
        <v>0</v>
      </c>
      <c r="T292" s="22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2" t="s">
        <v>337</v>
      </c>
      <c r="AT292" s="222" t="s">
        <v>188</v>
      </c>
      <c r="AU292" s="222" t="s">
        <v>81</v>
      </c>
      <c r="AY292" s="16" t="s">
        <v>148</v>
      </c>
      <c r="BE292" s="223">
        <f>IF(N292="základní",J292,0)</f>
        <v>0</v>
      </c>
      <c r="BF292" s="223">
        <f>IF(N292="snížená",J292,0)</f>
        <v>1298</v>
      </c>
      <c r="BG292" s="223">
        <f>IF(N292="zákl. přenesená",J292,0)</f>
        <v>0</v>
      </c>
      <c r="BH292" s="223">
        <f>IF(N292="sníž. přenesená",J292,0)</f>
        <v>0</v>
      </c>
      <c r="BI292" s="223">
        <f>IF(N292="nulová",J292,0)</f>
        <v>0</v>
      </c>
      <c r="BJ292" s="16" t="s">
        <v>81</v>
      </c>
      <c r="BK292" s="223">
        <f>ROUND(I292*H292,2)</f>
        <v>1298</v>
      </c>
      <c r="BL292" s="16" t="s">
        <v>235</v>
      </c>
      <c r="BM292" s="222" t="s">
        <v>881</v>
      </c>
    </row>
    <row r="293" s="1" customFormat="1">
      <c r="A293" s="37"/>
      <c r="B293" s="38"/>
      <c r="C293" s="39"/>
      <c r="D293" s="224" t="s">
        <v>157</v>
      </c>
      <c r="E293" s="39"/>
      <c r="F293" s="225" t="s">
        <v>880</v>
      </c>
      <c r="G293" s="39"/>
      <c r="H293" s="39"/>
      <c r="I293" s="226"/>
      <c r="J293" s="39"/>
      <c r="K293" s="39"/>
      <c r="L293" s="43"/>
      <c r="M293" s="227"/>
      <c r="N293" s="228"/>
      <c r="O293" s="83"/>
      <c r="P293" s="83"/>
      <c r="Q293" s="83"/>
      <c r="R293" s="83"/>
      <c r="S293" s="83"/>
      <c r="T293" s="84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157</v>
      </c>
      <c r="AU293" s="16" t="s">
        <v>81</v>
      </c>
    </row>
    <row r="294" s="1" customFormat="1">
      <c r="A294" s="37"/>
      <c r="B294" s="38"/>
      <c r="C294" s="39"/>
      <c r="D294" s="229" t="s">
        <v>159</v>
      </c>
      <c r="E294" s="39"/>
      <c r="F294" s="230" t="s">
        <v>882</v>
      </c>
      <c r="G294" s="39"/>
      <c r="H294" s="39"/>
      <c r="I294" s="226"/>
      <c r="J294" s="39"/>
      <c r="K294" s="39"/>
      <c r="L294" s="43"/>
      <c r="M294" s="227"/>
      <c r="N294" s="228"/>
      <c r="O294" s="83"/>
      <c r="P294" s="83"/>
      <c r="Q294" s="83"/>
      <c r="R294" s="83"/>
      <c r="S294" s="83"/>
      <c r="T294" s="84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159</v>
      </c>
      <c r="AU294" s="16" t="s">
        <v>81</v>
      </c>
    </row>
    <row r="295" s="12" customFormat="1">
      <c r="A295" s="12"/>
      <c r="B295" s="231"/>
      <c r="C295" s="232"/>
      <c r="D295" s="224" t="s">
        <v>161</v>
      </c>
      <c r="E295" s="232"/>
      <c r="F295" s="234" t="s">
        <v>883</v>
      </c>
      <c r="G295" s="232"/>
      <c r="H295" s="235">
        <v>2.2000000000000002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T295" s="241" t="s">
        <v>161</v>
      </c>
      <c r="AU295" s="241" t="s">
        <v>81</v>
      </c>
      <c r="AV295" s="12" t="s">
        <v>81</v>
      </c>
      <c r="AW295" s="12" t="s">
        <v>4</v>
      </c>
      <c r="AX295" s="12" t="s">
        <v>77</v>
      </c>
      <c r="AY295" s="241" t="s">
        <v>148</v>
      </c>
    </row>
    <row r="296" s="1" customFormat="1" ht="16.5" customHeight="1">
      <c r="A296" s="37"/>
      <c r="B296" s="38"/>
      <c r="C296" s="211" t="s">
        <v>506</v>
      </c>
      <c r="D296" s="211" t="s">
        <v>151</v>
      </c>
      <c r="E296" s="212" t="s">
        <v>884</v>
      </c>
      <c r="F296" s="213" t="s">
        <v>885</v>
      </c>
      <c r="G296" s="214" t="s">
        <v>231</v>
      </c>
      <c r="H296" s="215">
        <v>0.02163</v>
      </c>
      <c r="I296" s="216">
        <v>531</v>
      </c>
      <c r="J296" s="217">
        <f>ROUND(I296*H296,2)</f>
        <v>11.49</v>
      </c>
      <c r="K296" s="213" t="s">
        <v>155</v>
      </c>
      <c r="L296" s="43"/>
      <c r="M296" s="218" t="s">
        <v>19</v>
      </c>
      <c r="N296" s="219" t="s">
        <v>45</v>
      </c>
      <c r="O296" s="83"/>
      <c r="P296" s="220">
        <f>O296*H296</f>
        <v>0</v>
      </c>
      <c r="Q296" s="220">
        <v>0</v>
      </c>
      <c r="R296" s="220">
        <f>Q296*H296</f>
        <v>0</v>
      </c>
      <c r="S296" s="220">
        <v>0</v>
      </c>
      <c r="T296" s="22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2" t="s">
        <v>235</v>
      </c>
      <c r="AT296" s="222" t="s">
        <v>151</v>
      </c>
      <c r="AU296" s="222" t="s">
        <v>81</v>
      </c>
      <c r="AY296" s="16" t="s">
        <v>148</v>
      </c>
      <c r="BE296" s="223">
        <f>IF(N296="základní",J296,0)</f>
        <v>0</v>
      </c>
      <c r="BF296" s="223">
        <f>IF(N296="snížená",J296,0)</f>
        <v>11.49</v>
      </c>
      <c r="BG296" s="223">
        <f>IF(N296="zákl. přenesená",J296,0)</f>
        <v>0</v>
      </c>
      <c r="BH296" s="223">
        <f>IF(N296="sníž. přenesená",J296,0)</f>
        <v>0</v>
      </c>
      <c r="BI296" s="223">
        <f>IF(N296="nulová",J296,0)</f>
        <v>0</v>
      </c>
      <c r="BJ296" s="16" t="s">
        <v>81</v>
      </c>
      <c r="BK296" s="223">
        <f>ROUND(I296*H296,2)</f>
        <v>11.49</v>
      </c>
      <c r="BL296" s="16" t="s">
        <v>235</v>
      </c>
      <c r="BM296" s="222" t="s">
        <v>886</v>
      </c>
    </row>
    <row r="297" s="1" customFormat="1">
      <c r="A297" s="37"/>
      <c r="B297" s="38"/>
      <c r="C297" s="39"/>
      <c r="D297" s="224" t="s">
        <v>157</v>
      </c>
      <c r="E297" s="39"/>
      <c r="F297" s="225" t="s">
        <v>887</v>
      </c>
      <c r="G297" s="39"/>
      <c r="H297" s="39"/>
      <c r="I297" s="226"/>
      <c r="J297" s="39"/>
      <c r="K297" s="39"/>
      <c r="L297" s="43"/>
      <c r="M297" s="227"/>
      <c r="N297" s="228"/>
      <c r="O297" s="83"/>
      <c r="P297" s="83"/>
      <c r="Q297" s="83"/>
      <c r="R297" s="83"/>
      <c r="S297" s="83"/>
      <c r="T297" s="84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157</v>
      </c>
      <c r="AU297" s="16" t="s">
        <v>81</v>
      </c>
    </row>
    <row r="298" s="1" customFormat="1">
      <c r="A298" s="37"/>
      <c r="B298" s="38"/>
      <c r="C298" s="39"/>
      <c r="D298" s="229" t="s">
        <v>159</v>
      </c>
      <c r="E298" s="39"/>
      <c r="F298" s="230" t="s">
        <v>888</v>
      </c>
      <c r="G298" s="39"/>
      <c r="H298" s="39"/>
      <c r="I298" s="226"/>
      <c r="J298" s="39"/>
      <c r="K298" s="39"/>
      <c r="L298" s="43"/>
      <c r="M298" s="227"/>
      <c r="N298" s="228"/>
      <c r="O298" s="83"/>
      <c r="P298" s="83"/>
      <c r="Q298" s="83"/>
      <c r="R298" s="83"/>
      <c r="S298" s="83"/>
      <c r="T298" s="84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159</v>
      </c>
      <c r="AU298" s="16" t="s">
        <v>81</v>
      </c>
    </row>
    <row r="299" s="1" customFormat="1" ht="16.5" customHeight="1">
      <c r="A299" s="37"/>
      <c r="B299" s="38"/>
      <c r="C299" s="211" t="s">
        <v>512</v>
      </c>
      <c r="D299" s="211" t="s">
        <v>151</v>
      </c>
      <c r="E299" s="212" t="s">
        <v>731</v>
      </c>
      <c r="F299" s="213" t="s">
        <v>732</v>
      </c>
      <c r="G299" s="214" t="s">
        <v>231</v>
      </c>
      <c r="H299" s="215">
        <v>0.02163</v>
      </c>
      <c r="I299" s="216">
        <v>472</v>
      </c>
      <c r="J299" s="217">
        <f>ROUND(I299*H299,2)</f>
        <v>10.210000000000001</v>
      </c>
      <c r="K299" s="213" t="s">
        <v>155</v>
      </c>
      <c r="L299" s="43"/>
      <c r="M299" s="218" t="s">
        <v>19</v>
      </c>
      <c r="N299" s="219" t="s">
        <v>45</v>
      </c>
      <c r="O299" s="83"/>
      <c r="P299" s="220">
        <f>O299*H299</f>
        <v>0</v>
      </c>
      <c r="Q299" s="220">
        <v>0</v>
      </c>
      <c r="R299" s="220">
        <f>Q299*H299</f>
        <v>0</v>
      </c>
      <c r="S299" s="220">
        <v>0</v>
      </c>
      <c r="T299" s="22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2" t="s">
        <v>235</v>
      </c>
      <c r="AT299" s="222" t="s">
        <v>151</v>
      </c>
      <c r="AU299" s="222" t="s">
        <v>81</v>
      </c>
      <c r="AY299" s="16" t="s">
        <v>148</v>
      </c>
      <c r="BE299" s="223">
        <f>IF(N299="základní",J299,0)</f>
        <v>0</v>
      </c>
      <c r="BF299" s="223">
        <f>IF(N299="snížená",J299,0)</f>
        <v>10.210000000000001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6" t="s">
        <v>81</v>
      </c>
      <c r="BK299" s="223">
        <f>ROUND(I299*H299,2)</f>
        <v>10.210000000000001</v>
      </c>
      <c r="BL299" s="16" t="s">
        <v>235</v>
      </c>
      <c r="BM299" s="222" t="s">
        <v>889</v>
      </c>
    </row>
    <row r="300" s="1" customFormat="1">
      <c r="A300" s="37"/>
      <c r="B300" s="38"/>
      <c r="C300" s="39"/>
      <c r="D300" s="224" t="s">
        <v>157</v>
      </c>
      <c r="E300" s="39"/>
      <c r="F300" s="225" t="s">
        <v>734</v>
      </c>
      <c r="G300" s="39"/>
      <c r="H300" s="39"/>
      <c r="I300" s="226"/>
      <c r="J300" s="39"/>
      <c r="K300" s="39"/>
      <c r="L300" s="43"/>
      <c r="M300" s="227"/>
      <c r="N300" s="228"/>
      <c r="O300" s="83"/>
      <c r="P300" s="83"/>
      <c r="Q300" s="83"/>
      <c r="R300" s="83"/>
      <c r="S300" s="83"/>
      <c r="T300" s="84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157</v>
      </c>
      <c r="AU300" s="16" t="s">
        <v>81</v>
      </c>
    </row>
    <row r="301" s="1" customFormat="1">
      <c r="A301" s="37"/>
      <c r="B301" s="38"/>
      <c r="C301" s="39"/>
      <c r="D301" s="229" t="s">
        <v>159</v>
      </c>
      <c r="E301" s="39"/>
      <c r="F301" s="230" t="s">
        <v>735</v>
      </c>
      <c r="G301" s="39"/>
      <c r="H301" s="39"/>
      <c r="I301" s="226"/>
      <c r="J301" s="39"/>
      <c r="K301" s="39"/>
      <c r="L301" s="43"/>
      <c r="M301" s="227"/>
      <c r="N301" s="228"/>
      <c r="O301" s="83"/>
      <c r="P301" s="83"/>
      <c r="Q301" s="83"/>
      <c r="R301" s="83"/>
      <c r="S301" s="83"/>
      <c r="T301" s="84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159</v>
      </c>
      <c r="AU301" s="16" t="s">
        <v>81</v>
      </c>
    </row>
    <row r="302" s="11" customFormat="1" ht="22.8" customHeight="1">
      <c r="A302" s="11"/>
      <c r="B302" s="195"/>
      <c r="C302" s="196"/>
      <c r="D302" s="197" t="s">
        <v>72</v>
      </c>
      <c r="E302" s="209" t="s">
        <v>441</v>
      </c>
      <c r="F302" s="209" t="s">
        <v>442</v>
      </c>
      <c r="G302" s="196"/>
      <c r="H302" s="196"/>
      <c r="I302" s="199"/>
      <c r="J302" s="210">
        <f>BK302</f>
        <v>31215.34</v>
      </c>
      <c r="K302" s="196"/>
      <c r="L302" s="201"/>
      <c r="M302" s="202"/>
      <c r="N302" s="203"/>
      <c r="O302" s="203"/>
      <c r="P302" s="204">
        <f>SUM(P303:P327)</f>
        <v>0</v>
      </c>
      <c r="Q302" s="203"/>
      <c r="R302" s="204">
        <f>SUM(R303:R327)</f>
        <v>0.42059999999999997</v>
      </c>
      <c r="S302" s="203"/>
      <c r="T302" s="205">
        <f>SUM(T303:T327)</f>
        <v>0</v>
      </c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R302" s="206" t="s">
        <v>81</v>
      </c>
      <c r="AT302" s="207" t="s">
        <v>72</v>
      </c>
      <c r="AU302" s="207" t="s">
        <v>77</v>
      </c>
      <c r="AY302" s="206" t="s">
        <v>148</v>
      </c>
      <c r="BK302" s="208">
        <f>SUM(BK303:BK327)</f>
        <v>31215.34</v>
      </c>
    </row>
    <row r="303" s="1" customFormat="1" ht="16.5" customHeight="1">
      <c r="A303" s="37"/>
      <c r="B303" s="38"/>
      <c r="C303" s="211" t="s">
        <v>518</v>
      </c>
      <c r="D303" s="211" t="s">
        <v>151</v>
      </c>
      <c r="E303" s="212" t="s">
        <v>444</v>
      </c>
      <c r="F303" s="213" t="s">
        <v>445</v>
      </c>
      <c r="G303" s="214" t="s">
        <v>154</v>
      </c>
      <c r="H303" s="215">
        <v>20</v>
      </c>
      <c r="I303" s="216">
        <v>59</v>
      </c>
      <c r="J303" s="217">
        <f>ROUND(I303*H303,2)</f>
        <v>1180</v>
      </c>
      <c r="K303" s="213" t="s">
        <v>155</v>
      </c>
      <c r="L303" s="43"/>
      <c r="M303" s="218" t="s">
        <v>19</v>
      </c>
      <c r="N303" s="219" t="s">
        <v>45</v>
      </c>
      <c r="O303" s="83"/>
      <c r="P303" s="220">
        <f>O303*H303</f>
        <v>0</v>
      </c>
      <c r="Q303" s="220">
        <v>0.00029999999999999997</v>
      </c>
      <c r="R303" s="220">
        <f>Q303*H303</f>
        <v>0.0059999999999999993</v>
      </c>
      <c r="S303" s="220">
        <v>0</v>
      </c>
      <c r="T303" s="221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2" t="s">
        <v>235</v>
      </c>
      <c r="AT303" s="222" t="s">
        <v>151</v>
      </c>
      <c r="AU303" s="222" t="s">
        <v>81</v>
      </c>
      <c r="AY303" s="16" t="s">
        <v>148</v>
      </c>
      <c r="BE303" s="223">
        <f>IF(N303="základní",J303,0)</f>
        <v>0</v>
      </c>
      <c r="BF303" s="223">
        <f>IF(N303="snížená",J303,0)</f>
        <v>1180</v>
      </c>
      <c r="BG303" s="223">
        <f>IF(N303="zákl. přenesená",J303,0)</f>
        <v>0</v>
      </c>
      <c r="BH303" s="223">
        <f>IF(N303="sníž. přenesená",J303,0)</f>
        <v>0</v>
      </c>
      <c r="BI303" s="223">
        <f>IF(N303="nulová",J303,0)</f>
        <v>0</v>
      </c>
      <c r="BJ303" s="16" t="s">
        <v>81</v>
      </c>
      <c r="BK303" s="223">
        <f>ROUND(I303*H303,2)</f>
        <v>1180</v>
      </c>
      <c r="BL303" s="16" t="s">
        <v>235</v>
      </c>
      <c r="BM303" s="222" t="s">
        <v>890</v>
      </c>
    </row>
    <row r="304" s="1" customFormat="1">
      <c r="A304" s="37"/>
      <c r="B304" s="38"/>
      <c r="C304" s="39"/>
      <c r="D304" s="224" t="s">
        <v>157</v>
      </c>
      <c r="E304" s="39"/>
      <c r="F304" s="225" t="s">
        <v>447</v>
      </c>
      <c r="G304" s="39"/>
      <c r="H304" s="39"/>
      <c r="I304" s="226"/>
      <c r="J304" s="39"/>
      <c r="K304" s="39"/>
      <c r="L304" s="43"/>
      <c r="M304" s="227"/>
      <c r="N304" s="228"/>
      <c r="O304" s="83"/>
      <c r="P304" s="83"/>
      <c r="Q304" s="83"/>
      <c r="R304" s="83"/>
      <c r="S304" s="83"/>
      <c r="T304" s="84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157</v>
      </c>
      <c r="AU304" s="16" t="s">
        <v>81</v>
      </c>
    </row>
    <row r="305" s="1" customFormat="1">
      <c r="A305" s="37"/>
      <c r="B305" s="38"/>
      <c r="C305" s="39"/>
      <c r="D305" s="229" t="s">
        <v>159</v>
      </c>
      <c r="E305" s="39"/>
      <c r="F305" s="230" t="s">
        <v>448</v>
      </c>
      <c r="G305" s="39"/>
      <c r="H305" s="39"/>
      <c r="I305" s="226"/>
      <c r="J305" s="39"/>
      <c r="K305" s="39"/>
      <c r="L305" s="43"/>
      <c r="M305" s="227"/>
      <c r="N305" s="228"/>
      <c r="O305" s="83"/>
      <c r="P305" s="83"/>
      <c r="Q305" s="83"/>
      <c r="R305" s="83"/>
      <c r="S305" s="83"/>
      <c r="T305" s="84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159</v>
      </c>
      <c r="AU305" s="16" t="s">
        <v>81</v>
      </c>
    </row>
    <row r="306" s="12" customFormat="1">
      <c r="A306" s="12"/>
      <c r="B306" s="231"/>
      <c r="C306" s="232"/>
      <c r="D306" s="224" t="s">
        <v>161</v>
      </c>
      <c r="E306" s="233" t="s">
        <v>19</v>
      </c>
      <c r="F306" s="234" t="s">
        <v>259</v>
      </c>
      <c r="G306" s="232"/>
      <c r="H306" s="235">
        <v>20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241" t="s">
        <v>161</v>
      </c>
      <c r="AU306" s="241" t="s">
        <v>81</v>
      </c>
      <c r="AV306" s="12" t="s">
        <v>81</v>
      </c>
      <c r="AW306" s="12" t="s">
        <v>35</v>
      </c>
      <c r="AX306" s="12" t="s">
        <v>77</v>
      </c>
      <c r="AY306" s="241" t="s">
        <v>148</v>
      </c>
    </row>
    <row r="307" s="1" customFormat="1" ht="16.5" customHeight="1">
      <c r="A307" s="37"/>
      <c r="B307" s="38"/>
      <c r="C307" s="211" t="s">
        <v>526</v>
      </c>
      <c r="D307" s="211" t="s">
        <v>151</v>
      </c>
      <c r="E307" s="212" t="s">
        <v>450</v>
      </c>
      <c r="F307" s="213" t="s">
        <v>451</v>
      </c>
      <c r="G307" s="214" t="s">
        <v>154</v>
      </c>
      <c r="H307" s="215">
        <v>20</v>
      </c>
      <c r="I307" s="216">
        <v>407.10000000000002</v>
      </c>
      <c r="J307" s="217">
        <f>ROUND(I307*H307,2)</f>
        <v>8142</v>
      </c>
      <c r="K307" s="213" t="s">
        <v>155</v>
      </c>
      <c r="L307" s="43"/>
      <c r="M307" s="218" t="s">
        <v>19</v>
      </c>
      <c r="N307" s="219" t="s">
        <v>45</v>
      </c>
      <c r="O307" s="83"/>
      <c r="P307" s="220">
        <f>O307*H307</f>
        <v>0</v>
      </c>
      <c r="Q307" s="220">
        <v>0.0015</v>
      </c>
      <c r="R307" s="220">
        <f>Q307*H307</f>
        <v>0.029999999999999999</v>
      </c>
      <c r="S307" s="220">
        <v>0</v>
      </c>
      <c r="T307" s="221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2" t="s">
        <v>235</v>
      </c>
      <c r="AT307" s="222" t="s">
        <v>151</v>
      </c>
      <c r="AU307" s="222" t="s">
        <v>81</v>
      </c>
      <c r="AY307" s="16" t="s">
        <v>148</v>
      </c>
      <c r="BE307" s="223">
        <f>IF(N307="základní",J307,0)</f>
        <v>0</v>
      </c>
      <c r="BF307" s="223">
        <f>IF(N307="snížená",J307,0)</f>
        <v>8142</v>
      </c>
      <c r="BG307" s="223">
        <f>IF(N307="zákl. přenesená",J307,0)</f>
        <v>0</v>
      </c>
      <c r="BH307" s="223">
        <f>IF(N307="sníž. přenesená",J307,0)</f>
        <v>0</v>
      </c>
      <c r="BI307" s="223">
        <f>IF(N307="nulová",J307,0)</f>
        <v>0</v>
      </c>
      <c r="BJ307" s="16" t="s">
        <v>81</v>
      </c>
      <c r="BK307" s="223">
        <f>ROUND(I307*H307,2)</f>
        <v>8142</v>
      </c>
      <c r="BL307" s="16" t="s">
        <v>235</v>
      </c>
      <c r="BM307" s="222" t="s">
        <v>891</v>
      </c>
    </row>
    <row r="308" s="1" customFormat="1">
      <c r="A308" s="37"/>
      <c r="B308" s="38"/>
      <c r="C308" s="39"/>
      <c r="D308" s="224" t="s">
        <v>157</v>
      </c>
      <c r="E308" s="39"/>
      <c r="F308" s="225" t="s">
        <v>453</v>
      </c>
      <c r="G308" s="39"/>
      <c r="H308" s="39"/>
      <c r="I308" s="226"/>
      <c r="J308" s="39"/>
      <c r="K308" s="39"/>
      <c r="L308" s="43"/>
      <c r="M308" s="227"/>
      <c r="N308" s="228"/>
      <c r="O308" s="83"/>
      <c r="P308" s="83"/>
      <c r="Q308" s="83"/>
      <c r="R308" s="83"/>
      <c r="S308" s="83"/>
      <c r="T308" s="84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157</v>
      </c>
      <c r="AU308" s="16" t="s">
        <v>81</v>
      </c>
    </row>
    <row r="309" s="1" customFormat="1">
      <c r="A309" s="37"/>
      <c r="B309" s="38"/>
      <c r="C309" s="39"/>
      <c r="D309" s="229" t="s">
        <v>159</v>
      </c>
      <c r="E309" s="39"/>
      <c r="F309" s="230" t="s">
        <v>454</v>
      </c>
      <c r="G309" s="39"/>
      <c r="H309" s="39"/>
      <c r="I309" s="226"/>
      <c r="J309" s="39"/>
      <c r="K309" s="39"/>
      <c r="L309" s="43"/>
      <c r="M309" s="227"/>
      <c r="N309" s="228"/>
      <c r="O309" s="83"/>
      <c r="P309" s="83"/>
      <c r="Q309" s="83"/>
      <c r="R309" s="83"/>
      <c r="S309" s="83"/>
      <c r="T309" s="84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159</v>
      </c>
      <c r="AU309" s="16" t="s">
        <v>81</v>
      </c>
    </row>
    <row r="310" s="12" customFormat="1">
      <c r="A310" s="12"/>
      <c r="B310" s="231"/>
      <c r="C310" s="232"/>
      <c r="D310" s="224" t="s">
        <v>161</v>
      </c>
      <c r="E310" s="233" t="s">
        <v>19</v>
      </c>
      <c r="F310" s="234" t="s">
        <v>259</v>
      </c>
      <c r="G310" s="232"/>
      <c r="H310" s="235">
        <v>20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T310" s="241" t="s">
        <v>161</v>
      </c>
      <c r="AU310" s="241" t="s">
        <v>81</v>
      </c>
      <c r="AV310" s="12" t="s">
        <v>81</v>
      </c>
      <c r="AW310" s="12" t="s">
        <v>35</v>
      </c>
      <c r="AX310" s="12" t="s">
        <v>77</v>
      </c>
      <c r="AY310" s="241" t="s">
        <v>148</v>
      </c>
    </row>
    <row r="311" s="1" customFormat="1" ht="21.75" customHeight="1">
      <c r="A311" s="37"/>
      <c r="B311" s="38"/>
      <c r="C311" s="211" t="s">
        <v>534</v>
      </c>
      <c r="D311" s="211" t="s">
        <v>151</v>
      </c>
      <c r="E311" s="212" t="s">
        <v>456</v>
      </c>
      <c r="F311" s="213" t="s">
        <v>457</v>
      </c>
      <c r="G311" s="214" t="s">
        <v>154</v>
      </c>
      <c r="H311" s="215">
        <v>20</v>
      </c>
      <c r="I311" s="216">
        <v>649</v>
      </c>
      <c r="J311" s="217">
        <f>ROUND(I311*H311,2)</f>
        <v>12980</v>
      </c>
      <c r="K311" s="213" t="s">
        <v>155</v>
      </c>
      <c r="L311" s="43"/>
      <c r="M311" s="218" t="s">
        <v>19</v>
      </c>
      <c r="N311" s="219" t="s">
        <v>45</v>
      </c>
      <c r="O311" s="83"/>
      <c r="P311" s="220">
        <f>O311*H311</f>
        <v>0</v>
      </c>
      <c r="Q311" s="220">
        <v>0.0060000000000000001</v>
      </c>
      <c r="R311" s="220">
        <f>Q311*H311</f>
        <v>0.12</v>
      </c>
      <c r="S311" s="220">
        <v>0</v>
      </c>
      <c r="T311" s="221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22" t="s">
        <v>235</v>
      </c>
      <c r="AT311" s="222" t="s">
        <v>151</v>
      </c>
      <c r="AU311" s="222" t="s">
        <v>81</v>
      </c>
      <c r="AY311" s="16" t="s">
        <v>148</v>
      </c>
      <c r="BE311" s="223">
        <f>IF(N311="základní",J311,0)</f>
        <v>0</v>
      </c>
      <c r="BF311" s="223">
        <f>IF(N311="snížená",J311,0)</f>
        <v>12980</v>
      </c>
      <c r="BG311" s="223">
        <f>IF(N311="zákl. přenesená",J311,0)</f>
        <v>0</v>
      </c>
      <c r="BH311" s="223">
        <f>IF(N311="sníž. přenesená",J311,0)</f>
        <v>0</v>
      </c>
      <c r="BI311" s="223">
        <f>IF(N311="nulová",J311,0)</f>
        <v>0</v>
      </c>
      <c r="BJ311" s="16" t="s">
        <v>81</v>
      </c>
      <c r="BK311" s="223">
        <f>ROUND(I311*H311,2)</f>
        <v>12980</v>
      </c>
      <c r="BL311" s="16" t="s">
        <v>235</v>
      </c>
      <c r="BM311" s="222" t="s">
        <v>892</v>
      </c>
    </row>
    <row r="312" s="1" customFormat="1">
      <c r="A312" s="37"/>
      <c r="B312" s="38"/>
      <c r="C312" s="39"/>
      <c r="D312" s="224" t="s">
        <v>157</v>
      </c>
      <c r="E312" s="39"/>
      <c r="F312" s="225" t="s">
        <v>459</v>
      </c>
      <c r="G312" s="39"/>
      <c r="H312" s="39"/>
      <c r="I312" s="226"/>
      <c r="J312" s="39"/>
      <c r="K312" s="39"/>
      <c r="L312" s="43"/>
      <c r="M312" s="227"/>
      <c r="N312" s="228"/>
      <c r="O312" s="83"/>
      <c r="P312" s="83"/>
      <c r="Q312" s="83"/>
      <c r="R312" s="83"/>
      <c r="S312" s="83"/>
      <c r="T312" s="84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157</v>
      </c>
      <c r="AU312" s="16" t="s">
        <v>81</v>
      </c>
    </row>
    <row r="313" s="1" customFormat="1">
      <c r="A313" s="37"/>
      <c r="B313" s="38"/>
      <c r="C313" s="39"/>
      <c r="D313" s="229" t="s">
        <v>159</v>
      </c>
      <c r="E313" s="39"/>
      <c r="F313" s="230" t="s">
        <v>460</v>
      </c>
      <c r="G313" s="39"/>
      <c r="H313" s="39"/>
      <c r="I313" s="226"/>
      <c r="J313" s="39"/>
      <c r="K313" s="39"/>
      <c r="L313" s="43"/>
      <c r="M313" s="227"/>
      <c r="N313" s="228"/>
      <c r="O313" s="83"/>
      <c r="P313" s="83"/>
      <c r="Q313" s="83"/>
      <c r="R313" s="83"/>
      <c r="S313" s="83"/>
      <c r="T313" s="84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159</v>
      </c>
      <c r="AU313" s="16" t="s">
        <v>81</v>
      </c>
    </row>
    <row r="314" s="12" customFormat="1">
      <c r="A314" s="12"/>
      <c r="B314" s="231"/>
      <c r="C314" s="232"/>
      <c r="D314" s="224" t="s">
        <v>161</v>
      </c>
      <c r="E314" s="233" t="s">
        <v>19</v>
      </c>
      <c r="F314" s="234" t="s">
        <v>259</v>
      </c>
      <c r="G314" s="232"/>
      <c r="H314" s="235">
        <v>20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T314" s="241" t="s">
        <v>161</v>
      </c>
      <c r="AU314" s="241" t="s">
        <v>81</v>
      </c>
      <c r="AV314" s="12" t="s">
        <v>81</v>
      </c>
      <c r="AW314" s="12" t="s">
        <v>35</v>
      </c>
      <c r="AX314" s="12" t="s">
        <v>77</v>
      </c>
      <c r="AY314" s="241" t="s">
        <v>148</v>
      </c>
    </row>
    <row r="315" s="1" customFormat="1" ht="16.5" customHeight="1">
      <c r="A315" s="37"/>
      <c r="B315" s="38"/>
      <c r="C315" s="242" t="s">
        <v>543</v>
      </c>
      <c r="D315" s="242" t="s">
        <v>188</v>
      </c>
      <c r="E315" s="243" t="s">
        <v>462</v>
      </c>
      <c r="F315" s="244" t="s">
        <v>463</v>
      </c>
      <c r="G315" s="245" t="s">
        <v>154</v>
      </c>
      <c r="H315" s="246">
        <v>22</v>
      </c>
      <c r="I315" s="247">
        <v>330.39999999999998</v>
      </c>
      <c r="J315" s="248">
        <f>ROUND(I315*H315,2)</f>
        <v>7268.8000000000002</v>
      </c>
      <c r="K315" s="244" t="s">
        <v>155</v>
      </c>
      <c r="L315" s="249"/>
      <c r="M315" s="250" t="s">
        <v>19</v>
      </c>
      <c r="N315" s="251" t="s">
        <v>45</v>
      </c>
      <c r="O315" s="83"/>
      <c r="P315" s="220">
        <f>O315*H315</f>
        <v>0</v>
      </c>
      <c r="Q315" s="220">
        <v>0.0118</v>
      </c>
      <c r="R315" s="220">
        <f>Q315*H315</f>
        <v>0.2596</v>
      </c>
      <c r="S315" s="220">
        <v>0</v>
      </c>
      <c r="T315" s="22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22" t="s">
        <v>337</v>
      </c>
      <c r="AT315" s="222" t="s">
        <v>188</v>
      </c>
      <c r="AU315" s="222" t="s">
        <v>81</v>
      </c>
      <c r="AY315" s="16" t="s">
        <v>148</v>
      </c>
      <c r="BE315" s="223">
        <f>IF(N315="základní",J315,0)</f>
        <v>0</v>
      </c>
      <c r="BF315" s="223">
        <f>IF(N315="snížená",J315,0)</f>
        <v>7268.8000000000002</v>
      </c>
      <c r="BG315" s="223">
        <f>IF(N315="zákl. přenesená",J315,0)</f>
        <v>0</v>
      </c>
      <c r="BH315" s="223">
        <f>IF(N315="sníž. přenesená",J315,0)</f>
        <v>0</v>
      </c>
      <c r="BI315" s="223">
        <f>IF(N315="nulová",J315,0)</f>
        <v>0</v>
      </c>
      <c r="BJ315" s="16" t="s">
        <v>81</v>
      </c>
      <c r="BK315" s="223">
        <f>ROUND(I315*H315,2)</f>
        <v>7268.8000000000002</v>
      </c>
      <c r="BL315" s="16" t="s">
        <v>235</v>
      </c>
      <c r="BM315" s="222" t="s">
        <v>893</v>
      </c>
    </row>
    <row r="316" s="1" customFormat="1">
      <c r="A316" s="37"/>
      <c r="B316" s="38"/>
      <c r="C316" s="39"/>
      <c r="D316" s="224" t="s">
        <v>157</v>
      </c>
      <c r="E316" s="39"/>
      <c r="F316" s="225" t="s">
        <v>463</v>
      </c>
      <c r="G316" s="39"/>
      <c r="H316" s="39"/>
      <c r="I316" s="226"/>
      <c r="J316" s="39"/>
      <c r="K316" s="39"/>
      <c r="L316" s="43"/>
      <c r="M316" s="227"/>
      <c r="N316" s="228"/>
      <c r="O316" s="83"/>
      <c r="P316" s="83"/>
      <c r="Q316" s="83"/>
      <c r="R316" s="83"/>
      <c r="S316" s="83"/>
      <c r="T316" s="84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157</v>
      </c>
      <c r="AU316" s="16" t="s">
        <v>81</v>
      </c>
    </row>
    <row r="317" s="1" customFormat="1">
      <c r="A317" s="37"/>
      <c r="B317" s="38"/>
      <c r="C317" s="39"/>
      <c r="D317" s="229" t="s">
        <v>159</v>
      </c>
      <c r="E317" s="39"/>
      <c r="F317" s="230" t="s">
        <v>465</v>
      </c>
      <c r="G317" s="39"/>
      <c r="H317" s="39"/>
      <c r="I317" s="226"/>
      <c r="J317" s="39"/>
      <c r="K317" s="39"/>
      <c r="L317" s="43"/>
      <c r="M317" s="227"/>
      <c r="N317" s="228"/>
      <c r="O317" s="83"/>
      <c r="P317" s="83"/>
      <c r="Q317" s="83"/>
      <c r="R317" s="83"/>
      <c r="S317" s="83"/>
      <c r="T317" s="84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159</v>
      </c>
      <c r="AU317" s="16" t="s">
        <v>81</v>
      </c>
    </row>
    <row r="318" s="12" customFormat="1">
      <c r="A318" s="12"/>
      <c r="B318" s="231"/>
      <c r="C318" s="232"/>
      <c r="D318" s="224" t="s">
        <v>161</v>
      </c>
      <c r="E318" s="232"/>
      <c r="F318" s="234" t="s">
        <v>894</v>
      </c>
      <c r="G318" s="232"/>
      <c r="H318" s="235">
        <v>22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T318" s="241" t="s">
        <v>161</v>
      </c>
      <c r="AU318" s="241" t="s">
        <v>81</v>
      </c>
      <c r="AV318" s="12" t="s">
        <v>81</v>
      </c>
      <c r="AW318" s="12" t="s">
        <v>4</v>
      </c>
      <c r="AX318" s="12" t="s">
        <v>77</v>
      </c>
      <c r="AY318" s="241" t="s">
        <v>148</v>
      </c>
    </row>
    <row r="319" s="1" customFormat="1" ht="16.5" customHeight="1">
      <c r="A319" s="37"/>
      <c r="B319" s="38"/>
      <c r="C319" s="211" t="s">
        <v>552</v>
      </c>
      <c r="D319" s="211" t="s">
        <v>151</v>
      </c>
      <c r="E319" s="212" t="s">
        <v>746</v>
      </c>
      <c r="F319" s="213" t="s">
        <v>747</v>
      </c>
      <c r="G319" s="214" t="s">
        <v>716</v>
      </c>
      <c r="H319" s="215">
        <v>10</v>
      </c>
      <c r="I319" s="216">
        <v>118</v>
      </c>
      <c r="J319" s="217">
        <f>ROUND(I319*H319,2)</f>
        <v>1180</v>
      </c>
      <c r="K319" s="213" t="s">
        <v>155</v>
      </c>
      <c r="L319" s="43"/>
      <c r="M319" s="218" t="s">
        <v>19</v>
      </c>
      <c r="N319" s="219" t="s">
        <v>45</v>
      </c>
      <c r="O319" s="83"/>
      <c r="P319" s="220">
        <f>O319*H319</f>
        <v>0</v>
      </c>
      <c r="Q319" s="220">
        <v>0.00050000000000000001</v>
      </c>
      <c r="R319" s="220">
        <f>Q319*H319</f>
        <v>0.0050000000000000001</v>
      </c>
      <c r="S319" s="220">
        <v>0</v>
      </c>
      <c r="T319" s="221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22" t="s">
        <v>235</v>
      </c>
      <c r="AT319" s="222" t="s">
        <v>151</v>
      </c>
      <c r="AU319" s="222" t="s">
        <v>81</v>
      </c>
      <c r="AY319" s="16" t="s">
        <v>148</v>
      </c>
      <c r="BE319" s="223">
        <f>IF(N319="základní",J319,0)</f>
        <v>0</v>
      </c>
      <c r="BF319" s="223">
        <f>IF(N319="snížená",J319,0)</f>
        <v>1180</v>
      </c>
      <c r="BG319" s="223">
        <f>IF(N319="zákl. přenesená",J319,0)</f>
        <v>0</v>
      </c>
      <c r="BH319" s="223">
        <f>IF(N319="sníž. přenesená",J319,0)</f>
        <v>0</v>
      </c>
      <c r="BI319" s="223">
        <f>IF(N319="nulová",J319,0)</f>
        <v>0</v>
      </c>
      <c r="BJ319" s="16" t="s">
        <v>81</v>
      </c>
      <c r="BK319" s="223">
        <f>ROUND(I319*H319,2)</f>
        <v>1180</v>
      </c>
      <c r="BL319" s="16" t="s">
        <v>235</v>
      </c>
      <c r="BM319" s="222" t="s">
        <v>895</v>
      </c>
    </row>
    <row r="320" s="1" customFormat="1">
      <c r="A320" s="37"/>
      <c r="B320" s="38"/>
      <c r="C320" s="39"/>
      <c r="D320" s="224" t="s">
        <v>157</v>
      </c>
      <c r="E320" s="39"/>
      <c r="F320" s="225" t="s">
        <v>749</v>
      </c>
      <c r="G320" s="39"/>
      <c r="H320" s="39"/>
      <c r="I320" s="226"/>
      <c r="J320" s="39"/>
      <c r="K320" s="39"/>
      <c r="L320" s="43"/>
      <c r="M320" s="227"/>
      <c r="N320" s="228"/>
      <c r="O320" s="83"/>
      <c r="P320" s="83"/>
      <c r="Q320" s="83"/>
      <c r="R320" s="83"/>
      <c r="S320" s="83"/>
      <c r="T320" s="84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157</v>
      </c>
      <c r="AU320" s="16" t="s">
        <v>81</v>
      </c>
    </row>
    <row r="321" s="1" customFormat="1">
      <c r="A321" s="37"/>
      <c r="B321" s="38"/>
      <c r="C321" s="39"/>
      <c r="D321" s="229" t="s">
        <v>159</v>
      </c>
      <c r="E321" s="39"/>
      <c r="F321" s="230" t="s">
        <v>750</v>
      </c>
      <c r="G321" s="39"/>
      <c r="H321" s="39"/>
      <c r="I321" s="226"/>
      <c r="J321" s="39"/>
      <c r="K321" s="39"/>
      <c r="L321" s="43"/>
      <c r="M321" s="227"/>
      <c r="N321" s="228"/>
      <c r="O321" s="83"/>
      <c r="P321" s="83"/>
      <c r="Q321" s="83"/>
      <c r="R321" s="83"/>
      <c r="S321" s="83"/>
      <c r="T321" s="84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159</v>
      </c>
      <c r="AU321" s="16" t="s">
        <v>81</v>
      </c>
    </row>
    <row r="322" s="1" customFormat="1" ht="16.5" customHeight="1">
      <c r="A322" s="37"/>
      <c r="B322" s="38"/>
      <c r="C322" s="211" t="s">
        <v>736</v>
      </c>
      <c r="D322" s="211" t="s">
        <v>151</v>
      </c>
      <c r="E322" s="212" t="s">
        <v>896</v>
      </c>
      <c r="F322" s="213" t="s">
        <v>897</v>
      </c>
      <c r="G322" s="214" t="s">
        <v>231</v>
      </c>
      <c r="H322" s="215">
        <v>0.42059999999999997</v>
      </c>
      <c r="I322" s="216">
        <v>613.60000000000002</v>
      </c>
      <c r="J322" s="217">
        <f>ROUND(I322*H322,2)</f>
        <v>258.07999999999998</v>
      </c>
      <c r="K322" s="213" t="s">
        <v>155</v>
      </c>
      <c r="L322" s="43"/>
      <c r="M322" s="218" t="s">
        <v>19</v>
      </c>
      <c r="N322" s="219" t="s">
        <v>45</v>
      </c>
      <c r="O322" s="83"/>
      <c r="P322" s="220">
        <f>O322*H322</f>
        <v>0</v>
      </c>
      <c r="Q322" s="220">
        <v>0</v>
      </c>
      <c r="R322" s="220">
        <f>Q322*H322</f>
        <v>0</v>
      </c>
      <c r="S322" s="220">
        <v>0</v>
      </c>
      <c r="T322" s="22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2" t="s">
        <v>235</v>
      </c>
      <c r="AT322" s="222" t="s">
        <v>151</v>
      </c>
      <c r="AU322" s="222" t="s">
        <v>81</v>
      </c>
      <c r="AY322" s="16" t="s">
        <v>148</v>
      </c>
      <c r="BE322" s="223">
        <f>IF(N322="základní",J322,0)</f>
        <v>0</v>
      </c>
      <c r="BF322" s="223">
        <f>IF(N322="snížená",J322,0)</f>
        <v>258.07999999999998</v>
      </c>
      <c r="BG322" s="223">
        <f>IF(N322="zákl. přenesená",J322,0)</f>
        <v>0</v>
      </c>
      <c r="BH322" s="223">
        <f>IF(N322="sníž. přenesená",J322,0)</f>
        <v>0</v>
      </c>
      <c r="BI322" s="223">
        <f>IF(N322="nulová",J322,0)</f>
        <v>0</v>
      </c>
      <c r="BJ322" s="16" t="s">
        <v>81</v>
      </c>
      <c r="BK322" s="223">
        <f>ROUND(I322*H322,2)</f>
        <v>258.07999999999998</v>
      </c>
      <c r="BL322" s="16" t="s">
        <v>235</v>
      </c>
      <c r="BM322" s="222" t="s">
        <v>898</v>
      </c>
    </row>
    <row r="323" s="1" customFormat="1">
      <c r="A323" s="37"/>
      <c r="B323" s="38"/>
      <c r="C323" s="39"/>
      <c r="D323" s="224" t="s">
        <v>157</v>
      </c>
      <c r="E323" s="39"/>
      <c r="F323" s="225" t="s">
        <v>899</v>
      </c>
      <c r="G323" s="39"/>
      <c r="H323" s="39"/>
      <c r="I323" s="226"/>
      <c r="J323" s="39"/>
      <c r="K323" s="39"/>
      <c r="L323" s="43"/>
      <c r="M323" s="227"/>
      <c r="N323" s="228"/>
      <c r="O323" s="83"/>
      <c r="P323" s="83"/>
      <c r="Q323" s="83"/>
      <c r="R323" s="83"/>
      <c r="S323" s="83"/>
      <c r="T323" s="84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157</v>
      </c>
      <c r="AU323" s="16" t="s">
        <v>81</v>
      </c>
    </row>
    <row r="324" s="1" customFormat="1">
      <c r="A324" s="37"/>
      <c r="B324" s="38"/>
      <c r="C324" s="39"/>
      <c r="D324" s="229" t="s">
        <v>159</v>
      </c>
      <c r="E324" s="39"/>
      <c r="F324" s="230" t="s">
        <v>900</v>
      </c>
      <c r="G324" s="39"/>
      <c r="H324" s="39"/>
      <c r="I324" s="226"/>
      <c r="J324" s="39"/>
      <c r="K324" s="39"/>
      <c r="L324" s="43"/>
      <c r="M324" s="227"/>
      <c r="N324" s="228"/>
      <c r="O324" s="83"/>
      <c r="P324" s="83"/>
      <c r="Q324" s="83"/>
      <c r="R324" s="83"/>
      <c r="S324" s="83"/>
      <c r="T324" s="84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159</v>
      </c>
      <c r="AU324" s="16" t="s">
        <v>81</v>
      </c>
    </row>
    <row r="325" s="1" customFormat="1" ht="16.5" customHeight="1">
      <c r="A325" s="37"/>
      <c r="B325" s="38"/>
      <c r="C325" s="211" t="s">
        <v>738</v>
      </c>
      <c r="D325" s="211" t="s">
        <v>151</v>
      </c>
      <c r="E325" s="212" t="s">
        <v>474</v>
      </c>
      <c r="F325" s="213" t="s">
        <v>475</v>
      </c>
      <c r="G325" s="214" t="s">
        <v>231</v>
      </c>
      <c r="H325" s="215">
        <v>0.42059999999999997</v>
      </c>
      <c r="I325" s="216">
        <v>490.88</v>
      </c>
      <c r="J325" s="217">
        <f>ROUND(I325*H325,2)</f>
        <v>206.46000000000001</v>
      </c>
      <c r="K325" s="213" t="s">
        <v>155</v>
      </c>
      <c r="L325" s="43"/>
      <c r="M325" s="218" t="s">
        <v>19</v>
      </c>
      <c r="N325" s="219" t="s">
        <v>45</v>
      </c>
      <c r="O325" s="83"/>
      <c r="P325" s="220">
        <f>O325*H325</f>
        <v>0</v>
      </c>
      <c r="Q325" s="220">
        <v>0</v>
      </c>
      <c r="R325" s="220">
        <f>Q325*H325</f>
        <v>0</v>
      </c>
      <c r="S325" s="220">
        <v>0</v>
      </c>
      <c r="T325" s="22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2" t="s">
        <v>235</v>
      </c>
      <c r="AT325" s="222" t="s">
        <v>151</v>
      </c>
      <c r="AU325" s="222" t="s">
        <v>81</v>
      </c>
      <c r="AY325" s="16" t="s">
        <v>148</v>
      </c>
      <c r="BE325" s="223">
        <f>IF(N325="základní",J325,0)</f>
        <v>0</v>
      </c>
      <c r="BF325" s="223">
        <f>IF(N325="snížená",J325,0)</f>
        <v>206.46000000000001</v>
      </c>
      <c r="BG325" s="223">
        <f>IF(N325="zákl. přenesená",J325,0)</f>
        <v>0</v>
      </c>
      <c r="BH325" s="223">
        <f>IF(N325="sníž. přenesená",J325,0)</f>
        <v>0</v>
      </c>
      <c r="BI325" s="223">
        <f>IF(N325="nulová",J325,0)</f>
        <v>0</v>
      </c>
      <c r="BJ325" s="16" t="s">
        <v>81</v>
      </c>
      <c r="BK325" s="223">
        <f>ROUND(I325*H325,2)</f>
        <v>206.46000000000001</v>
      </c>
      <c r="BL325" s="16" t="s">
        <v>235</v>
      </c>
      <c r="BM325" s="222" t="s">
        <v>901</v>
      </c>
    </row>
    <row r="326" s="1" customFormat="1">
      <c r="A326" s="37"/>
      <c r="B326" s="38"/>
      <c r="C326" s="39"/>
      <c r="D326" s="224" t="s">
        <v>157</v>
      </c>
      <c r="E326" s="39"/>
      <c r="F326" s="225" t="s">
        <v>477</v>
      </c>
      <c r="G326" s="39"/>
      <c r="H326" s="39"/>
      <c r="I326" s="226"/>
      <c r="J326" s="39"/>
      <c r="K326" s="39"/>
      <c r="L326" s="43"/>
      <c r="M326" s="227"/>
      <c r="N326" s="228"/>
      <c r="O326" s="83"/>
      <c r="P326" s="83"/>
      <c r="Q326" s="83"/>
      <c r="R326" s="83"/>
      <c r="S326" s="83"/>
      <c r="T326" s="84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157</v>
      </c>
      <c r="AU326" s="16" t="s">
        <v>81</v>
      </c>
    </row>
    <row r="327" s="1" customFormat="1">
      <c r="A327" s="37"/>
      <c r="B327" s="38"/>
      <c r="C327" s="39"/>
      <c r="D327" s="229" t="s">
        <v>159</v>
      </c>
      <c r="E327" s="39"/>
      <c r="F327" s="230" t="s">
        <v>478</v>
      </c>
      <c r="G327" s="39"/>
      <c r="H327" s="39"/>
      <c r="I327" s="226"/>
      <c r="J327" s="39"/>
      <c r="K327" s="39"/>
      <c r="L327" s="43"/>
      <c r="M327" s="227"/>
      <c r="N327" s="228"/>
      <c r="O327" s="83"/>
      <c r="P327" s="83"/>
      <c r="Q327" s="83"/>
      <c r="R327" s="83"/>
      <c r="S327" s="83"/>
      <c r="T327" s="84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159</v>
      </c>
      <c r="AU327" s="16" t="s">
        <v>81</v>
      </c>
    </row>
    <row r="328" s="11" customFormat="1" ht="22.8" customHeight="1">
      <c r="A328" s="11"/>
      <c r="B328" s="195"/>
      <c r="C328" s="196"/>
      <c r="D328" s="197" t="s">
        <v>72</v>
      </c>
      <c r="E328" s="209" t="s">
        <v>479</v>
      </c>
      <c r="F328" s="209" t="s">
        <v>480</v>
      </c>
      <c r="G328" s="196"/>
      <c r="H328" s="196"/>
      <c r="I328" s="199"/>
      <c r="J328" s="210">
        <f>BK328</f>
        <v>34220</v>
      </c>
      <c r="K328" s="196"/>
      <c r="L328" s="201"/>
      <c r="M328" s="202"/>
      <c r="N328" s="203"/>
      <c r="O328" s="203"/>
      <c r="P328" s="204">
        <f>SUM(P329:P332)</f>
        <v>0</v>
      </c>
      <c r="Q328" s="203"/>
      <c r="R328" s="204">
        <f>SUM(R329:R332)</f>
        <v>0.0097999999999999997</v>
      </c>
      <c r="S328" s="203"/>
      <c r="T328" s="205">
        <f>SUM(T329:T332)</f>
        <v>0</v>
      </c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R328" s="206" t="s">
        <v>81</v>
      </c>
      <c r="AT328" s="207" t="s">
        <v>72</v>
      </c>
      <c r="AU328" s="207" t="s">
        <v>77</v>
      </c>
      <c r="AY328" s="206" t="s">
        <v>148</v>
      </c>
      <c r="BK328" s="208">
        <f>SUM(BK329:BK332)</f>
        <v>34220</v>
      </c>
    </row>
    <row r="329" s="1" customFormat="1" ht="16.5" customHeight="1">
      <c r="A329" s="37"/>
      <c r="B329" s="38"/>
      <c r="C329" s="211" t="s">
        <v>740</v>
      </c>
      <c r="D329" s="211" t="s">
        <v>151</v>
      </c>
      <c r="E329" s="212" t="s">
        <v>482</v>
      </c>
      <c r="F329" s="213" t="s">
        <v>483</v>
      </c>
      <c r="G329" s="214" t="s">
        <v>484</v>
      </c>
      <c r="H329" s="215">
        <v>40</v>
      </c>
      <c r="I329" s="216">
        <v>413</v>
      </c>
      <c r="J329" s="217">
        <f>ROUND(I329*H329,2)</f>
        <v>16520</v>
      </c>
      <c r="K329" s="213" t="s">
        <v>19</v>
      </c>
      <c r="L329" s="43"/>
      <c r="M329" s="218" t="s">
        <v>19</v>
      </c>
      <c r="N329" s="219" t="s">
        <v>45</v>
      </c>
      <c r="O329" s="83"/>
      <c r="P329" s="220">
        <f>O329*H329</f>
        <v>0</v>
      </c>
      <c r="Q329" s="220">
        <v>0.00013999999999999999</v>
      </c>
      <c r="R329" s="220">
        <f>Q329*H329</f>
        <v>0.0055999999999999991</v>
      </c>
      <c r="S329" s="220">
        <v>0</v>
      </c>
      <c r="T329" s="22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2" t="s">
        <v>235</v>
      </c>
      <c r="AT329" s="222" t="s">
        <v>151</v>
      </c>
      <c r="AU329" s="222" t="s">
        <v>81</v>
      </c>
      <c r="AY329" s="16" t="s">
        <v>148</v>
      </c>
      <c r="BE329" s="223">
        <f>IF(N329="základní",J329,0)</f>
        <v>0</v>
      </c>
      <c r="BF329" s="223">
        <f>IF(N329="snížená",J329,0)</f>
        <v>16520</v>
      </c>
      <c r="BG329" s="223">
        <f>IF(N329="zákl. přenesená",J329,0)</f>
        <v>0</v>
      </c>
      <c r="BH329" s="223">
        <f>IF(N329="sníž. přenesená",J329,0)</f>
        <v>0</v>
      </c>
      <c r="BI329" s="223">
        <f>IF(N329="nulová",J329,0)</f>
        <v>0</v>
      </c>
      <c r="BJ329" s="16" t="s">
        <v>81</v>
      </c>
      <c r="BK329" s="223">
        <f>ROUND(I329*H329,2)</f>
        <v>16520</v>
      </c>
      <c r="BL329" s="16" t="s">
        <v>235</v>
      </c>
      <c r="BM329" s="222" t="s">
        <v>902</v>
      </c>
    </row>
    <row r="330" s="1" customFormat="1">
      <c r="A330" s="37"/>
      <c r="B330" s="38"/>
      <c r="C330" s="39"/>
      <c r="D330" s="224" t="s">
        <v>157</v>
      </c>
      <c r="E330" s="39"/>
      <c r="F330" s="225" t="s">
        <v>486</v>
      </c>
      <c r="G330" s="39"/>
      <c r="H330" s="39"/>
      <c r="I330" s="226"/>
      <c r="J330" s="39"/>
      <c r="K330" s="39"/>
      <c r="L330" s="43"/>
      <c r="M330" s="227"/>
      <c r="N330" s="228"/>
      <c r="O330" s="83"/>
      <c r="P330" s="83"/>
      <c r="Q330" s="83"/>
      <c r="R330" s="83"/>
      <c r="S330" s="83"/>
      <c r="T330" s="84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157</v>
      </c>
      <c r="AU330" s="16" t="s">
        <v>81</v>
      </c>
    </row>
    <row r="331" s="1" customFormat="1" ht="16.5" customHeight="1">
      <c r="A331" s="37"/>
      <c r="B331" s="38"/>
      <c r="C331" s="211" t="s">
        <v>742</v>
      </c>
      <c r="D331" s="211" t="s">
        <v>151</v>
      </c>
      <c r="E331" s="212" t="s">
        <v>488</v>
      </c>
      <c r="F331" s="213" t="s">
        <v>489</v>
      </c>
      <c r="G331" s="214" t="s">
        <v>484</v>
      </c>
      <c r="H331" s="215">
        <v>30</v>
      </c>
      <c r="I331" s="216">
        <v>590</v>
      </c>
      <c r="J331" s="217">
        <f>ROUND(I331*H331,2)</f>
        <v>17700</v>
      </c>
      <c r="K331" s="213" t="s">
        <v>19</v>
      </c>
      <c r="L331" s="43"/>
      <c r="M331" s="218" t="s">
        <v>19</v>
      </c>
      <c r="N331" s="219" t="s">
        <v>45</v>
      </c>
      <c r="O331" s="83"/>
      <c r="P331" s="220">
        <f>O331*H331</f>
        <v>0</v>
      </c>
      <c r="Q331" s="220">
        <v>0.00013999999999999999</v>
      </c>
      <c r="R331" s="220">
        <f>Q331*H331</f>
        <v>0.0041999999999999997</v>
      </c>
      <c r="S331" s="220">
        <v>0</v>
      </c>
      <c r="T331" s="221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2" t="s">
        <v>235</v>
      </c>
      <c r="AT331" s="222" t="s">
        <v>151</v>
      </c>
      <c r="AU331" s="222" t="s">
        <v>81</v>
      </c>
      <c r="AY331" s="16" t="s">
        <v>148</v>
      </c>
      <c r="BE331" s="223">
        <f>IF(N331="základní",J331,0)</f>
        <v>0</v>
      </c>
      <c r="BF331" s="223">
        <f>IF(N331="snížená",J331,0)</f>
        <v>17700</v>
      </c>
      <c r="BG331" s="223">
        <f>IF(N331="zákl. přenesená",J331,0)</f>
        <v>0</v>
      </c>
      <c r="BH331" s="223">
        <f>IF(N331="sníž. přenesená",J331,0)</f>
        <v>0</v>
      </c>
      <c r="BI331" s="223">
        <f>IF(N331="nulová",J331,0)</f>
        <v>0</v>
      </c>
      <c r="BJ331" s="16" t="s">
        <v>81</v>
      </c>
      <c r="BK331" s="223">
        <f>ROUND(I331*H331,2)</f>
        <v>17700</v>
      </c>
      <c r="BL331" s="16" t="s">
        <v>235</v>
      </c>
      <c r="BM331" s="222" t="s">
        <v>903</v>
      </c>
    </row>
    <row r="332" s="1" customFormat="1">
      <c r="A332" s="37"/>
      <c r="B332" s="38"/>
      <c r="C332" s="39"/>
      <c r="D332" s="224" t="s">
        <v>157</v>
      </c>
      <c r="E332" s="39"/>
      <c r="F332" s="225" t="s">
        <v>486</v>
      </c>
      <c r="G332" s="39"/>
      <c r="H332" s="39"/>
      <c r="I332" s="226"/>
      <c r="J332" s="39"/>
      <c r="K332" s="39"/>
      <c r="L332" s="43"/>
      <c r="M332" s="227"/>
      <c r="N332" s="228"/>
      <c r="O332" s="83"/>
      <c r="P332" s="83"/>
      <c r="Q332" s="83"/>
      <c r="R332" s="83"/>
      <c r="S332" s="83"/>
      <c r="T332" s="84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157</v>
      </c>
      <c r="AU332" s="16" t="s">
        <v>81</v>
      </c>
    </row>
    <row r="333" s="11" customFormat="1" ht="22.8" customHeight="1">
      <c r="A333" s="11"/>
      <c r="B333" s="195"/>
      <c r="C333" s="196"/>
      <c r="D333" s="197" t="s">
        <v>72</v>
      </c>
      <c r="E333" s="209" t="s">
        <v>491</v>
      </c>
      <c r="F333" s="209" t="s">
        <v>492</v>
      </c>
      <c r="G333" s="196"/>
      <c r="H333" s="196"/>
      <c r="I333" s="199"/>
      <c r="J333" s="210">
        <f>BK333</f>
        <v>202728.62999999998</v>
      </c>
      <c r="K333" s="196"/>
      <c r="L333" s="201"/>
      <c r="M333" s="202"/>
      <c r="N333" s="203"/>
      <c r="O333" s="203"/>
      <c r="P333" s="204">
        <f>SUM(P334:P362)</f>
        <v>0</v>
      </c>
      <c r="Q333" s="203"/>
      <c r="R333" s="204">
        <f>SUM(R334:R362)</f>
        <v>1.8266287999999999</v>
      </c>
      <c r="S333" s="203"/>
      <c r="T333" s="205">
        <f>SUM(T334:T362)</f>
        <v>0.049561560000000004</v>
      </c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R333" s="206" t="s">
        <v>81</v>
      </c>
      <c r="AT333" s="207" t="s">
        <v>72</v>
      </c>
      <c r="AU333" s="207" t="s">
        <v>77</v>
      </c>
      <c r="AY333" s="206" t="s">
        <v>148</v>
      </c>
      <c r="BK333" s="208">
        <f>SUM(BK334:BK362)</f>
        <v>202728.62999999998</v>
      </c>
    </row>
    <row r="334" s="1" customFormat="1" ht="16.5" customHeight="1">
      <c r="A334" s="37"/>
      <c r="B334" s="38"/>
      <c r="C334" s="211" t="s">
        <v>778</v>
      </c>
      <c r="D334" s="211" t="s">
        <v>151</v>
      </c>
      <c r="E334" s="212" t="s">
        <v>494</v>
      </c>
      <c r="F334" s="213" t="s">
        <v>495</v>
      </c>
      <c r="G334" s="214" t="s">
        <v>154</v>
      </c>
      <c r="H334" s="215">
        <v>159.87600000000001</v>
      </c>
      <c r="I334" s="216">
        <v>23.600000000000001</v>
      </c>
      <c r="J334" s="217">
        <f>ROUND(I334*H334,2)</f>
        <v>3773.0700000000002</v>
      </c>
      <c r="K334" s="213" t="s">
        <v>155</v>
      </c>
      <c r="L334" s="43"/>
      <c r="M334" s="218" t="s">
        <v>19</v>
      </c>
      <c r="N334" s="219" t="s">
        <v>45</v>
      </c>
      <c r="O334" s="83"/>
      <c r="P334" s="220">
        <f>O334*H334</f>
        <v>0</v>
      </c>
      <c r="Q334" s="220">
        <v>0.001</v>
      </c>
      <c r="R334" s="220">
        <f>Q334*H334</f>
        <v>0.15987600000000002</v>
      </c>
      <c r="S334" s="220">
        <v>0.00031</v>
      </c>
      <c r="T334" s="221">
        <f>S334*H334</f>
        <v>0.049561560000000004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22" t="s">
        <v>235</v>
      </c>
      <c r="AT334" s="222" t="s">
        <v>151</v>
      </c>
      <c r="AU334" s="222" t="s">
        <v>81</v>
      </c>
      <c r="AY334" s="16" t="s">
        <v>148</v>
      </c>
      <c r="BE334" s="223">
        <f>IF(N334="základní",J334,0)</f>
        <v>0</v>
      </c>
      <c r="BF334" s="223">
        <f>IF(N334="snížená",J334,0)</f>
        <v>3773.0700000000002</v>
      </c>
      <c r="BG334" s="223">
        <f>IF(N334="zákl. přenesená",J334,0)</f>
        <v>0</v>
      </c>
      <c r="BH334" s="223">
        <f>IF(N334="sníž. přenesená",J334,0)</f>
        <v>0</v>
      </c>
      <c r="BI334" s="223">
        <f>IF(N334="nulová",J334,0)</f>
        <v>0</v>
      </c>
      <c r="BJ334" s="16" t="s">
        <v>81</v>
      </c>
      <c r="BK334" s="223">
        <f>ROUND(I334*H334,2)</f>
        <v>3773.0700000000002</v>
      </c>
      <c r="BL334" s="16" t="s">
        <v>235</v>
      </c>
      <c r="BM334" s="222" t="s">
        <v>904</v>
      </c>
    </row>
    <row r="335" s="1" customFormat="1">
      <c r="A335" s="37"/>
      <c r="B335" s="38"/>
      <c r="C335" s="39"/>
      <c r="D335" s="224" t="s">
        <v>157</v>
      </c>
      <c r="E335" s="39"/>
      <c r="F335" s="225" t="s">
        <v>497</v>
      </c>
      <c r="G335" s="39"/>
      <c r="H335" s="39"/>
      <c r="I335" s="226"/>
      <c r="J335" s="39"/>
      <c r="K335" s="39"/>
      <c r="L335" s="43"/>
      <c r="M335" s="227"/>
      <c r="N335" s="228"/>
      <c r="O335" s="83"/>
      <c r="P335" s="83"/>
      <c r="Q335" s="83"/>
      <c r="R335" s="83"/>
      <c r="S335" s="83"/>
      <c r="T335" s="84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157</v>
      </c>
      <c r="AU335" s="16" t="s">
        <v>81</v>
      </c>
    </row>
    <row r="336" s="1" customFormat="1">
      <c r="A336" s="37"/>
      <c r="B336" s="38"/>
      <c r="C336" s="39"/>
      <c r="D336" s="229" t="s">
        <v>159</v>
      </c>
      <c r="E336" s="39"/>
      <c r="F336" s="230" t="s">
        <v>498</v>
      </c>
      <c r="G336" s="39"/>
      <c r="H336" s="39"/>
      <c r="I336" s="226"/>
      <c r="J336" s="39"/>
      <c r="K336" s="39"/>
      <c r="L336" s="43"/>
      <c r="M336" s="227"/>
      <c r="N336" s="228"/>
      <c r="O336" s="83"/>
      <c r="P336" s="83"/>
      <c r="Q336" s="83"/>
      <c r="R336" s="83"/>
      <c r="S336" s="83"/>
      <c r="T336" s="84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159</v>
      </c>
      <c r="AU336" s="16" t="s">
        <v>81</v>
      </c>
    </row>
    <row r="337" s="12" customFormat="1">
      <c r="A337" s="12"/>
      <c r="B337" s="231"/>
      <c r="C337" s="232"/>
      <c r="D337" s="224" t="s">
        <v>161</v>
      </c>
      <c r="E337" s="233" t="s">
        <v>19</v>
      </c>
      <c r="F337" s="234" t="s">
        <v>499</v>
      </c>
      <c r="G337" s="232"/>
      <c r="H337" s="235">
        <v>159.87600000000001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T337" s="241" t="s">
        <v>161</v>
      </c>
      <c r="AU337" s="241" t="s">
        <v>81</v>
      </c>
      <c r="AV337" s="12" t="s">
        <v>81</v>
      </c>
      <c r="AW337" s="12" t="s">
        <v>35</v>
      </c>
      <c r="AX337" s="12" t="s">
        <v>77</v>
      </c>
      <c r="AY337" s="241" t="s">
        <v>148</v>
      </c>
    </row>
    <row r="338" s="1" customFormat="1" ht="21.75" customHeight="1">
      <c r="A338" s="37"/>
      <c r="B338" s="38"/>
      <c r="C338" s="211" t="s">
        <v>751</v>
      </c>
      <c r="D338" s="211" t="s">
        <v>151</v>
      </c>
      <c r="E338" s="212" t="s">
        <v>501</v>
      </c>
      <c r="F338" s="213" t="s">
        <v>502</v>
      </c>
      <c r="G338" s="214" t="s">
        <v>183</v>
      </c>
      <c r="H338" s="215">
        <v>10</v>
      </c>
      <c r="I338" s="216">
        <v>29.5</v>
      </c>
      <c r="J338" s="217">
        <f>ROUND(I338*H338,2)</f>
        <v>295</v>
      </c>
      <c r="K338" s="213" t="s">
        <v>155</v>
      </c>
      <c r="L338" s="43"/>
      <c r="M338" s="218" t="s">
        <v>19</v>
      </c>
      <c r="N338" s="219" t="s">
        <v>45</v>
      </c>
      <c r="O338" s="83"/>
      <c r="P338" s="220">
        <f>O338*H338</f>
        <v>0</v>
      </c>
      <c r="Q338" s="220">
        <v>0.00048000000000000001</v>
      </c>
      <c r="R338" s="220">
        <f>Q338*H338</f>
        <v>0.0048000000000000004</v>
      </c>
      <c r="S338" s="220">
        <v>0</v>
      </c>
      <c r="T338" s="221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2" t="s">
        <v>235</v>
      </c>
      <c r="AT338" s="222" t="s">
        <v>151</v>
      </c>
      <c r="AU338" s="222" t="s">
        <v>81</v>
      </c>
      <c r="AY338" s="16" t="s">
        <v>148</v>
      </c>
      <c r="BE338" s="223">
        <f>IF(N338="základní",J338,0)</f>
        <v>0</v>
      </c>
      <c r="BF338" s="223">
        <f>IF(N338="snížená",J338,0)</f>
        <v>295</v>
      </c>
      <c r="BG338" s="223">
        <f>IF(N338="zákl. přenesená",J338,0)</f>
        <v>0</v>
      </c>
      <c r="BH338" s="223">
        <f>IF(N338="sníž. přenesená",J338,0)</f>
        <v>0</v>
      </c>
      <c r="BI338" s="223">
        <f>IF(N338="nulová",J338,0)</f>
        <v>0</v>
      </c>
      <c r="BJ338" s="16" t="s">
        <v>81</v>
      </c>
      <c r="BK338" s="223">
        <f>ROUND(I338*H338,2)</f>
        <v>295</v>
      </c>
      <c r="BL338" s="16" t="s">
        <v>235</v>
      </c>
      <c r="BM338" s="222" t="s">
        <v>905</v>
      </c>
    </row>
    <row r="339" s="1" customFormat="1">
      <c r="A339" s="37"/>
      <c r="B339" s="38"/>
      <c r="C339" s="39"/>
      <c r="D339" s="224" t="s">
        <v>157</v>
      </c>
      <c r="E339" s="39"/>
      <c r="F339" s="225" t="s">
        <v>504</v>
      </c>
      <c r="G339" s="39"/>
      <c r="H339" s="39"/>
      <c r="I339" s="226"/>
      <c r="J339" s="39"/>
      <c r="K339" s="39"/>
      <c r="L339" s="43"/>
      <c r="M339" s="227"/>
      <c r="N339" s="228"/>
      <c r="O339" s="83"/>
      <c r="P339" s="83"/>
      <c r="Q339" s="83"/>
      <c r="R339" s="83"/>
      <c r="S339" s="83"/>
      <c r="T339" s="84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157</v>
      </c>
      <c r="AU339" s="16" t="s">
        <v>81</v>
      </c>
    </row>
    <row r="340" s="1" customFormat="1">
      <c r="A340" s="37"/>
      <c r="B340" s="38"/>
      <c r="C340" s="39"/>
      <c r="D340" s="229" t="s">
        <v>159</v>
      </c>
      <c r="E340" s="39"/>
      <c r="F340" s="230" t="s">
        <v>505</v>
      </c>
      <c r="G340" s="39"/>
      <c r="H340" s="39"/>
      <c r="I340" s="226"/>
      <c r="J340" s="39"/>
      <c r="K340" s="39"/>
      <c r="L340" s="43"/>
      <c r="M340" s="227"/>
      <c r="N340" s="228"/>
      <c r="O340" s="83"/>
      <c r="P340" s="83"/>
      <c r="Q340" s="83"/>
      <c r="R340" s="83"/>
      <c r="S340" s="83"/>
      <c r="T340" s="84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159</v>
      </c>
      <c r="AU340" s="16" t="s">
        <v>81</v>
      </c>
    </row>
    <row r="341" s="1" customFormat="1" ht="21.75" customHeight="1">
      <c r="A341" s="37"/>
      <c r="B341" s="38"/>
      <c r="C341" s="211" t="s">
        <v>753</v>
      </c>
      <c r="D341" s="211" t="s">
        <v>151</v>
      </c>
      <c r="E341" s="212" t="s">
        <v>507</v>
      </c>
      <c r="F341" s="213" t="s">
        <v>508</v>
      </c>
      <c r="G341" s="214" t="s">
        <v>183</v>
      </c>
      <c r="H341" s="215">
        <v>10</v>
      </c>
      <c r="I341" s="216">
        <v>59</v>
      </c>
      <c r="J341" s="217">
        <f>ROUND(I341*H341,2)</f>
        <v>590</v>
      </c>
      <c r="K341" s="213" t="s">
        <v>155</v>
      </c>
      <c r="L341" s="43"/>
      <c r="M341" s="218" t="s">
        <v>19</v>
      </c>
      <c r="N341" s="219" t="s">
        <v>45</v>
      </c>
      <c r="O341" s="83"/>
      <c r="P341" s="220">
        <f>O341*H341</f>
        <v>0</v>
      </c>
      <c r="Q341" s="220">
        <v>0.0023999999999999998</v>
      </c>
      <c r="R341" s="220">
        <f>Q341*H341</f>
        <v>0.023999999999999997</v>
      </c>
      <c r="S341" s="220">
        <v>0</v>
      </c>
      <c r="T341" s="221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22" t="s">
        <v>235</v>
      </c>
      <c r="AT341" s="222" t="s">
        <v>151</v>
      </c>
      <c r="AU341" s="222" t="s">
        <v>81</v>
      </c>
      <c r="AY341" s="16" t="s">
        <v>148</v>
      </c>
      <c r="BE341" s="223">
        <f>IF(N341="základní",J341,0)</f>
        <v>0</v>
      </c>
      <c r="BF341" s="223">
        <f>IF(N341="snížená",J341,0)</f>
        <v>590</v>
      </c>
      <c r="BG341" s="223">
        <f>IF(N341="zákl. přenesená",J341,0)</f>
        <v>0</v>
      </c>
      <c r="BH341" s="223">
        <f>IF(N341="sníž. přenesená",J341,0)</f>
        <v>0</v>
      </c>
      <c r="BI341" s="223">
        <f>IF(N341="nulová",J341,0)</f>
        <v>0</v>
      </c>
      <c r="BJ341" s="16" t="s">
        <v>81</v>
      </c>
      <c r="BK341" s="223">
        <f>ROUND(I341*H341,2)</f>
        <v>590</v>
      </c>
      <c r="BL341" s="16" t="s">
        <v>235</v>
      </c>
      <c r="BM341" s="222" t="s">
        <v>906</v>
      </c>
    </row>
    <row r="342" s="1" customFormat="1">
      <c r="A342" s="37"/>
      <c r="B342" s="38"/>
      <c r="C342" s="39"/>
      <c r="D342" s="224" t="s">
        <v>157</v>
      </c>
      <c r="E342" s="39"/>
      <c r="F342" s="225" t="s">
        <v>510</v>
      </c>
      <c r="G342" s="39"/>
      <c r="H342" s="39"/>
      <c r="I342" s="226"/>
      <c r="J342" s="39"/>
      <c r="K342" s="39"/>
      <c r="L342" s="43"/>
      <c r="M342" s="227"/>
      <c r="N342" s="228"/>
      <c r="O342" s="83"/>
      <c r="P342" s="83"/>
      <c r="Q342" s="83"/>
      <c r="R342" s="83"/>
      <c r="S342" s="83"/>
      <c r="T342" s="84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157</v>
      </c>
      <c r="AU342" s="16" t="s">
        <v>81</v>
      </c>
    </row>
    <row r="343" s="1" customFormat="1">
      <c r="A343" s="37"/>
      <c r="B343" s="38"/>
      <c r="C343" s="39"/>
      <c r="D343" s="229" t="s">
        <v>159</v>
      </c>
      <c r="E343" s="39"/>
      <c r="F343" s="230" t="s">
        <v>511</v>
      </c>
      <c r="G343" s="39"/>
      <c r="H343" s="39"/>
      <c r="I343" s="226"/>
      <c r="J343" s="39"/>
      <c r="K343" s="39"/>
      <c r="L343" s="43"/>
      <c r="M343" s="227"/>
      <c r="N343" s="228"/>
      <c r="O343" s="83"/>
      <c r="P343" s="83"/>
      <c r="Q343" s="83"/>
      <c r="R343" s="83"/>
      <c r="S343" s="83"/>
      <c r="T343" s="84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159</v>
      </c>
      <c r="AU343" s="16" t="s">
        <v>81</v>
      </c>
    </row>
    <row r="344" s="1" customFormat="1" ht="21.75" customHeight="1">
      <c r="A344" s="37"/>
      <c r="B344" s="38"/>
      <c r="C344" s="211" t="s">
        <v>755</v>
      </c>
      <c r="D344" s="211" t="s">
        <v>151</v>
      </c>
      <c r="E344" s="212" t="s">
        <v>513</v>
      </c>
      <c r="F344" s="213" t="s">
        <v>514</v>
      </c>
      <c r="G344" s="214" t="s">
        <v>183</v>
      </c>
      <c r="H344" s="215">
        <v>10</v>
      </c>
      <c r="I344" s="216">
        <v>94.400000000000006</v>
      </c>
      <c r="J344" s="217">
        <f>ROUND(I344*H344,2)</f>
        <v>944</v>
      </c>
      <c r="K344" s="213" t="s">
        <v>155</v>
      </c>
      <c r="L344" s="43"/>
      <c r="M344" s="218" t="s">
        <v>19</v>
      </c>
      <c r="N344" s="219" t="s">
        <v>45</v>
      </c>
      <c r="O344" s="83"/>
      <c r="P344" s="220">
        <f>O344*H344</f>
        <v>0</v>
      </c>
      <c r="Q344" s="220">
        <v>0.0047999999999999996</v>
      </c>
      <c r="R344" s="220">
        <f>Q344*H344</f>
        <v>0.047999999999999994</v>
      </c>
      <c r="S344" s="220">
        <v>0</v>
      </c>
      <c r="T344" s="221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22" t="s">
        <v>235</v>
      </c>
      <c r="AT344" s="222" t="s">
        <v>151</v>
      </c>
      <c r="AU344" s="222" t="s">
        <v>81</v>
      </c>
      <c r="AY344" s="16" t="s">
        <v>148</v>
      </c>
      <c r="BE344" s="223">
        <f>IF(N344="základní",J344,0)</f>
        <v>0</v>
      </c>
      <c r="BF344" s="223">
        <f>IF(N344="snížená",J344,0)</f>
        <v>944</v>
      </c>
      <c r="BG344" s="223">
        <f>IF(N344="zákl. přenesená",J344,0)</f>
        <v>0</v>
      </c>
      <c r="BH344" s="223">
        <f>IF(N344="sníž. přenesená",J344,0)</f>
        <v>0</v>
      </c>
      <c r="BI344" s="223">
        <f>IF(N344="nulová",J344,0)</f>
        <v>0</v>
      </c>
      <c r="BJ344" s="16" t="s">
        <v>81</v>
      </c>
      <c r="BK344" s="223">
        <f>ROUND(I344*H344,2)</f>
        <v>944</v>
      </c>
      <c r="BL344" s="16" t="s">
        <v>235</v>
      </c>
      <c r="BM344" s="222" t="s">
        <v>907</v>
      </c>
    </row>
    <row r="345" s="1" customFormat="1">
      <c r="A345" s="37"/>
      <c r="B345" s="38"/>
      <c r="C345" s="39"/>
      <c r="D345" s="224" t="s">
        <v>157</v>
      </c>
      <c r="E345" s="39"/>
      <c r="F345" s="225" t="s">
        <v>516</v>
      </c>
      <c r="G345" s="39"/>
      <c r="H345" s="39"/>
      <c r="I345" s="226"/>
      <c r="J345" s="39"/>
      <c r="K345" s="39"/>
      <c r="L345" s="43"/>
      <c r="M345" s="227"/>
      <c r="N345" s="228"/>
      <c r="O345" s="83"/>
      <c r="P345" s="83"/>
      <c r="Q345" s="83"/>
      <c r="R345" s="83"/>
      <c r="S345" s="83"/>
      <c r="T345" s="84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157</v>
      </c>
      <c r="AU345" s="16" t="s">
        <v>81</v>
      </c>
    </row>
    <row r="346" s="1" customFormat="1">
      <c r="A346" s="37"/>
      <c r="B346" s="38"/>
      <c r="C346" s="39"/>
      <c r="D346" s="229" t="s">
        <v>159</v>
      </c>
      <c r="E346" s="39"/>
      <c r="F346" s="230" t="s">
        <v>517</v>
      </c>
      <c r="G346" s="39"/>
      <c r="H346" s="39"/>
      <c r="I346" s="226"/>
      <c r="J346" s="39"/>
      <c r="K346" s="39"/>
      <c r="L346" s="43"/>
      <c r="M346" s="227"/>
      <c r="N346" s="228"/>
      <c r="O346" s="83"/>
      <c r="P346" s="83"/>
      <c r="Q346" s="83"/>
      <c r="R346" s="83"/>
      <c r="S346" s="83"/>
      <c r="T346" s="84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159</v>
      </c>
      <c r="AU346" s="16" t="s">
        <v>81</v>
      </c>
    </row>
    <row r="347" s="1" customFormat="1" ht="21.75" customHeight="1">
      <c r="A347" s="37"/>
      <c r="B347" s="38"/>
      <c r="C347" s="211" t="s">
        <v>757</v>
      </c>
      <c r="D347" s="211" t="s">
        <v>151</v>
      </c>
      <c r="E347" s="212" t="s">
        <v>519</v>
      </c>
      <c r="F347" s="213" t="s">
        <v>520</v>
      </c>
      <c r="G347" s="214" t="s">
        <v>154</v>
      </c>
      <c r="H347" s="215">
        <v>3197.52</v>
      </c>
      <c r="I347" s="216">
        <v>11.800000000000001</v>
      </c>
      <c r="J347" s="217">
        <f>ROUND(I347*H347,2)</f>
        <v>37730.739999999998</v>
      </c>
      <c r="K347" s="213" t="s">
        <v>155</v>
      </c>
      <c r="L347" s="43"/>
      <c r="M347" s="218" t="s">
        <v>19</v>
      </c>
      <c r="N347" s="219" t="s">
        <v>45</v>
      </c>
      <c r="O347" s="83"/>
      <c r="P347" s="220">
        <f>O347*H347</f>
        <v>0</v>
      </c>
      <c r="Q347" s="220">
        <v>0.00020000000000000001</v>
      </c>
      <c r="R347" s="220">
        <f>Q347*H347</f>
        <v>0.63950400000000007</v>
      </c>
      <c r="S347" s="220">
        <v>0</v>
      </c>
      <c r="T347" s="221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22" t="s">
        <v>235</v>
      </c>
      <c r="AT347" s="222" t="s">
        <v>151</v>
      </c>
      <c r="AU347" s="222" t="s">
        <v>81</v>
      </c>
      <c r="AY347" s="16" t="s">
        <v>148</v>
      </c>
      <c r="BE347" s="223">
        <f>IF(N347="základní",J347,0)</f>
        <v>0</v>
      </c>
      <c r="BF347" s="223">
        <f>IF(N347="snížená",J347,0)</f>
        <v>37730.739999999998</v>
      </c>
      <c r="BG347" s="223">
        <f>IF(N347="zákl. přenesená",J347,0)</f>
        <v>0</v>
      </c>
      <c r="BH347" s="223">
        <f>IF(N347="sníž. přenesená",J347,0)</f>
        <v>0</v>
      </c>
      <c r="BI347" s="223">
        <f>IF(N347="nulová",J347,0)</f>
        <v>0</v>
      </c>
      <c r="BJ347" s="16" t="s">
        <v>81</v>
      </c>
      <c r="BK347" s="223">
        <f>ROUND(I347*H347,2)</f>
        <v>37730.739999999998</v>
      </c>
      <c r="BL347" s="16" t="s">
        <v>235</v>
      </c>
      <c r="BM347" s="222" t="s">
        <v>908</v>
      </c>
    </row>
    <row r="348" s="1" customFormat="1">
      <c r="A348" s="37"/>
      <c r="B348" s="38"/>
      <c r="C348" s="39"/>
      <c r="D348" s="224" t="s">
        <v>157</v>
      </c>
      <c r="E348" s="39"/>
      <c r="F348" s="225" t="s">
        <v>522</v>
      </c>
      <c r="G348" s="39"/>
      <c r="H348" s="39"/>
      <c r="I348" s="226"/>
      <c r="J348" s="39"/>
      <c r="K348" s="39"/>
      <c r="L348" s="43"/>
      <c r="M348" s="227"/>
      <c r="N348" s="228"/>
      <c r="O348" s="83"/>
      <c r="P348" s="83"/>
      <c r="Q348" s="83"/>
      <c r="R348" s="83"/>
      <c r="S348" s="83"/>
      <c r="T348" s="84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157</v>
      </c>
      <c r="AU348" s="16" t="s">
        <v>81</v>
      </c>
    </row>
    <row r="349" s="1" customFormat="1">
      <c r="A349" s="37"/>
      <c r="B349" s="38"/>
      <c r="C349" s="39"/>
      <c r="D349" s="229" t="s">
        <v>159</v>
      </c>
      <c r="E349" s="39"/>
      <c r="F349" s="230" t="s">
        <v>523</v>
      </c>
      <c r="G349" s="39"/>
      <c r="H349" s="39"/>
      <c r="I349" s="226"/>
      <c r="J349" s="39"/>
      <c r="K349" s="39"/>
      <c r="L349" s="43"/>
      <c r="M349" s="227"/>
      <c r="N349" s="228"/>
      <c r="O349" s="83"/>
      <c r="P349" s="83"/>
      <c r="Q349" s="83"/>
      <c r="R349" s="83"/>
      <c r="S349" s="83"/>
      <c r="T349" s="84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159</v>
      </c>
      <c r="AU349" s="16" t="s">
        <v>81</v>
      </c>
    </row>
    <row r="350" s="12" customFormat="1">
      <c r="A350" s="12"/>
      <c r="B350" s="231"/>
      <c r="C350" s="232"/>
      <c r="D350" s="224" t="s">
        <v>161</v>
      </c>
      <c r="E350" s="233" t="s">
        <v>19</v>
      </c>
      <c r="F350" s="234" t="s">
        <v>524</v>
      </c>
      <c r="G350" s="232"/>
      <c r="H350" s="235">
        <v>2438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T350" s="241" t="s">
        <v>161</v>
      </c>
      <c r="AU350" s="241" t="s">
        <v>81</v>
      </c>
      <c r="AV350" s="12" t="s">
        <v>81</v>
      </c>
      <c r="AW350" s="12" t="s">
        <v>35</v>
      </c>
      <c r="AX350" s="12" t="s">
        <v>73</v>
      </c>
      <c r="AY350" s="241" t="s">
        <v>148</v>
      </c>
    </row>
    <row r="351" s="12" customFormat="1">
      <c r="A351" s="12"/>
      <c r="B351" s="231"/>
      <c r="C351" s="232"/>
      <c r="D351" s="224" t="s">
        <v>161</v>
      </c>
      <c r="E351" s="233" t="s">
        <v>19</v>
      </c>
      <c r="F351" s="234" t="s">
        <v>180</v>
      </c>
      <c r="G351" s="232"/>
      <c r="H351" s="235">
        <v>759.51999999999998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T351" s="241" t="s">
        <v>161</v>
      </c>
      <c r="AU351" s="241" t="s">
        <v>81</v>
      </c>
      <c r="AV351" s="12" t="s">
        <v>81</v>
      </c>
      <c r="AW351" s="12" t="s">
        <v>35</v>
      </c>
      <c r="AX351" s="12" t="s">
        <v>73</v>
      </c>
      <c r="AY351" s="241" t="s">
        <v>148</v>
      </c>
    </row>
    <row r="352" s="13" customFormat="1">
      <c r="A352" s="13"/>
      <c r="B352" s="252"/>
      <c r="C352" s="253"/>
      <c r="D352" s="224" t="s">
        <v>161</v>
      </c>
      <c r="E352" s="254" t="s">
        <v>19</v>
      </c>
      <c r="F352" s="255" t="s">
        <v>525</v>
      </c>
      <c r="G352" s="253"/>
      <c r="H352" s="256">
        <v>3197.52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2" t="s">
        <v>161</v>
      </c>
      <c r="AU352" s="262" t="s">
        <v>81</v>
      </c>
      <c r="AV352" s="13" t="s">
        <v>91</v>
      </c>
      <c r="AW352" s="13" t="s">
        <v>35</v>
      </c>
      <c r="AX352" s="13" t="s">
        <v>77</v>
      </c>
      <c r="AY352" s="262" t="s">
        <v>148</v>
      </c>
    </row>
    <row r="353" s="1" customFormat="1" ht="21.75" customHeight="1">
      <c r="A353" s="37"/>
      <c r="B353" s="38"/>
      <c r="C353" s="211" t="s">
        <v>759</v>
      </c>
      <c r="D353" s="211" t="s">
        <v>151</v>
      </c>
      <c r="E353" s="212" t="s">
        <v>527</v>
      </c>
      <c r="F353" s="213" t="s">
        <v>528</v>
      </c>
      <c r="G353" s="214" t="s">
        <v>154</v>
      </c>
      <c r="H353" s="215">
        <v>3197.52</v>
      </c>
      <c r="I353" s="216">
        <v>41.299999999999997</v>
      </c>
      <c r="J353" s="217">
        <f>ROUND(I353*H353,2)</f>
        <v>132057.57999999999</v>
      </c>
      <c r="K353" s="213" t="s">
        <v>155</v>
      </c>
      <c r="L353" s="43"/>
      <c r="M353" s="218" t="s">
        <v>19</v>
      </c>
      <c r="N353" s="219" t="s">
        <v>45</v>
      </c>
      <c r="O353" s="83"/>
      <c r="P353" s="220">
        <f>O353*H353</f>
        <v>0</v>
      </c>
      <c r="Q353" s="220">
        <v>0.00029</v>
      </c>
      <c r="R353" s="220">
        <f>Q353*H353</f>
        <v>0.92728080000000002</v>
      </c>
      <c r="S353" s="220">
        <v>0</v>
      </c>
      <c r="T353" s="221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22" t="s">
        <v>235</v>
      </c>
      <c r="AT353" s="222" t="s">
        <v>151</v>
      </c>
      <c r="AU353" s="222" t="s">
        <v>81</v>
      </c>
      <c r="AY353" s="16" t="s">
        <v>148</v>
      </c>
      <c r="BE353" s="223">
        <f>IF(N353="základní",J353,0)</f>
        <v>0</v>
      </c>
      <c r="BF353" s="223">
        <f>IF(N353="snížená",J353,0)</f>
        <v>132057.57999999999</v>
      </c>
      <c r="BG353" s="223">
        <f>IF(N353="zákl. přenesená",J353,0)</f>
        <v>0</v>
      </c>
      <c r="BH353" s="223">
        <f>IF(N353="sníž. přenesená",J353,0)</f>
        <v>0</v>
      </c>
      <c r="BI353" s="223">
        <f>IF(N353="nulová",J353,0)</f>
        <v>0</v>
      </c>
      <c r="BJ353" s="16" t="s">
        <v>81</v>
      </c>
      <c r="BK353" s="223">
        <f>ROUND(I353*H353,2)</f>
        <v>132057.57999999999</v>
      </c>
      <c r="BL353" s="16" t="s">
        <v>235</v>
      </c>
      <c r="BM353" s="222" t="s">
        <v>909</v>
      </c>
    </row>
    <row r="354" s="1" customFormat="1">
      <c r="A354" s="37"/>
      <c r="B354" s="38"/>
      <c r="C354" s="39"/>
      <c r="D354" s="224" t="s">
        <v>157</v>
      </c>
      <c r="E354" s="39"/>
      <c r="F354" s="225" t="s">
        <v>530</v>
      </c>
      <c r="G354" s="39"/>
      <c r="H354" s="39"/>
      <c r="I354" s="226"/>
      <c r="J354" s="39"/>
      <c r="K354" s="39"/>
      <c r="L354" s="43"/>
      <c r="M354" s="227"/>
      <c r="N354" s="228"/>
      <c r="O354" s="83"/>
      <c r="P354" s="83"/>
      <c r="Q354" s="83"/>
      <c r="R354" s="83"/>
      <c r="S354" s="83"/>
      <c r="T354" s="84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157</v>
      </c>
      <c r="AU354" s="16" t="s">
        <v>81</v>
      </c>
    </row>
    <row r="355" s="1" customFormat="1">
      <c r="A355" s="37"/>
      <c r="B355" s="38"/>
      <c r="C355" s="39"/>
      <c r="D355" s="229" t="s">
        <v>159</v>
      </c>
      <c r="E355" s="39"/>
      <c r="F355" s="230" t="s">
        <v>531</v>
      </c>
      <c r="G355" s="39"/>
      <c r="H355" s="39"/>
      <c r="I355" s="226"/>
      <c r="J355" s="39"/>
      <c r="K355" s="39"/>
      <c r="L355" s="43"/>
      <c r="M355" s="227"/>
      <c r="N355" s="228"/>
      <c r="O355" s="83"/>
      <c r="P355" s="83"/>
      <c r="Q355" s="83"/>
      <c r="R355" s="83"/>
      <c r="S355" s="83"/>
      <c r="T355" s="84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159</v>
      </c>
      <c r="AU355" s="16" t="s">
        <v>81</v>
      </c>
    </row>
    <row r="356" s="12" customFormat="1">
      <c r="A356" s="12"/>
      <c r="B356" s="231"/>
      <c r="C356" s="232"/>
      <c r="D356" s="224" t="s">
        <v>161</v>
      </c>
      <c r="E356" s="233" t="s">
        <v>19</v>
      </c>
      <c r="F356" s="234" t="s">
        <v>524</v>
      </c>
      <c r="G356" s="232"/>
      <c r="H356" s="235">
        <v>2438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T356" s="241" t="s">
        <v>161</v>
      </c>
      <c r="AU356" s="241" t="s">
        <v>81</v>
      </c>
      <c r="AV356" s="12" t="s">
        <v>81</v>
      </c>
      <c r="AW356" s="12" t="s">
        <v>35</v>
      </c>
      <c r="AX356" s="12" t="s">
        <v>73</v>
      </c>
      <c r="AY356" s="241" t="s">
        <v>148</v>
      </c>
    </row>
    <row r="357" s="12" customFormat="1">
      <c r="A357" s="12"/>
      <c r="B357" s="231"/>
      <c r="C357" s="232"/>
      <c r="D357" s="224" t="s">
        <v>161</v>
      </c>
      <c r="E357" s="233" t="s">
        <v>19</v>
      </c>
      <c r="F357" s="234" t="s">
        <v>180</v>
      </c>
      <c r="G357" s="232"/>
      <c r="H357" s="235">
        <v>759.51999999999998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T357" s="241" t="s">
        <v>161</v>
      </c>
      <c r="AU357" s="241" t="s">
        <v>81</v>
      </c>
      <c r="AV357" s="12" t="s">
        <v>81</v>
      </c>
      <c r="AW357" s="12" t="s">
        <v>35</v>
      </c>
      <c r="AX357" s="12" t="s">
        <v>73</v>
      </c>
      <c r="AY357" s="241" t="s">
        <v>148</v>
      </c>
    </row>
    <row r="358" s="13" customFormat="1">
      <c r="A358" s="13"/>
      <c r="B358" s="252"/>
      <c r="C358" s="253"/>
      <c r="D358" s="224" t="s">
        <v>161</v>
      </c>
      <c r="E358" s="254" t="s">
        <v>19</v>
      </c>
      <c r="F358" s="255" t="s">
        <v>525</v>
      </c>
      <c r="G358" s="253"/>
      <c r="H358" s="256">
        <v>3197.52</v>
      </c>
      <c r="I358" s="257"/>
      <c r="J358" s="253"/>
      <c r="K358" s="253"/>
      <c r="L358" s="258"/>
      <c r="M358" s="259"/>
      <c r="N358" s="260"/>
      <c r="O358" s="260"/>
      <c r="P358" s="260"/>
      <c r="Q358" s="260"/>
      <c r="R358" s="260"/>
      <c r="S358" s="260"/>
      <c r="T358" s="26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2" t="s">
        <v>161</v>
      </c>
      <c r="AU358" s="262" t="s">
        <v>81</v>
      </c>
      <c r="AV358" s="13" t="s">
        <v>91</v>
      </c>
      <c r="AW358" s="13" t="s">
        <v>35</v>
      </c>
      <c r="AX358" s="13" t="s">
        <v>77</v>
      </c>
      <c r="AY358" s="262" t="s">
        <v>148</v>
      </c>
    </row>
    <row r="359" s="1" customFormat="1" ht="21.75" customHeight="1">
      <c r="A359" s="37"/>
      <c r="B359" s="38"/>
      <c r="C359" s="211" t="s">
        <v>761</v>
      </c>
      <c r="D359" s="211" t="s">
        <v>151</v>
      </c>
      <c r="E359" s="212" t="s">
        <v>772</v>
      </c>
      <c r="F359" s="213" t="s">
        <v>773</v>
      </c>
      <c r="G359" s="214" t="s">
        <v>154</v>
      </c>
      <c r="H359" s="215">
        <v>2316.8000000000002</v>
      </c>
      <c r="I359" s="216">
        <v>11.800000000000001</v>
      </c>
      <c r="J359" s="217">
        <f>ROUND(I359*H359,2)</f>
        <v>27338.240000000002</v>
      </c>
      <c r="K359" s="213" t="s">
        <v>155</v>
      </c>
      <c r="L359" s="43"/>
      <c r="M359" s="218" t="s">
        <v>19</v>
      </c>
      <c r="N359" s="219" t="s">
        <v>45</v>
      </c>
      <c r="O359" s="83"/>
      <c r="P359" s="220">
        <f>O359*H359</f>
        <v>0</v>
      </c>
      <c r="Q359" s="220">
        <v>1.0000000000000001E-05</v>
      </c>
      <c r="R359" s="220">
        <f>Q359*H359</f>
        <v>0.023168000000000005</v>
      </c>
      <c r="S359" s="220">
        <v>0</v>
      </c>
      <c r="T359" s="221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2" t="s">
        <v>235</v>
      </c>
      <c r="AT359" s="222" t="s">
        <v>151</v>
      </c>
      <c r="AU359" s="222" t="s">
        <v>81</v>
      </c>
      <c r="AY359" s="16" t="s">
        <v>148</v>
      </c>
      <c r="BE359" s="223">
        <f>IF(N359="základní",J359,0)</f>
        <v>0</v>
      </c>
      <c r="BF359" s="223">
        <f>IF(N359="snížená",J359,0)</f>
        <v>27338.240000000002</v>
      </c>
      <c r="BG359" s="223">
        <f>IF(N359="zákl. přenesená",J359,0)</f>
        <v>0</v>
      </c>
      <c r="BH359" s="223">
        <f>IF(N359="sníž. přenesená",J359,0)</f>
        <v>0</v>
      </c>
      <c r="BI359" s="223">
        <f>IF(N359="nulová",J359,0)</f>
        <v>0</v>
      </c>
      <c r="BJ359" s="16" t="s">
        <v>81</v>
      </c>
      <c r="BK359" s="223">
        <f>ROUND(I359*H359,2)</f>
        <v>27338.240000000002</v>
      </c>
      <c r="BL359" s="16" t="s">
        <v>235</v>
      </c>
      <c r="BM359" s="222" t="s">
        <v>910</v>
      </c>
    </row>
    <row r="360" s="1" customFormat="1">
      <c r="A360" s="37"/>
      <c r="B360" s="38"/>
      <c r="C360" s="39"/>
      <c r="D360" s="224" t="s">
        <v>157</v>
      </c>
      <c r="E360" s="39"/>
      <c r="F360" s="225" t="s">
        <v>775</v>
      </c>
      <c r="G360" s="39"/>
      <c r="H360" s="39"/>
      <c r="I360" s="226"/>
      <c r="J360" s="39"/>
      <c r="K360" s="39"/>
      <c r="L360" s="43"/>
      <c r="M360" s="227"/>
      <c r="N360" s="228"/>
      <c r="O360" s="83"/>
      <c r="P360" s="83"/>
      <c r="Q360" s="83"/>
      <c r="R360" s="83"/>
      <c r="S360" s="83"/>
      <c r="T360" s="84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157</v>
      </c>
      <c r="AU360" s="16" t="s">
        <v>81</v>
      </c>
    </row>
    <row r="361" s="1" customFormat="1">
      <c r="A361" s="37"/>
      <c r="B361" s="38"/>
      <c r="C361" s="39"/>
      <c r="D361" s="229" t="s">
        <v>159</v>
      </c>
      <c r="E361" s="39"/>
      <c r="F361" s="230" t="s">
        <v>776</v>
      </c>
      <c r="G361" s="39"/>
      <c r="H361" s="39"/>
      <c r="I361" s="226"/>
      <c r="J361" s="39"/>
      <c r="K361" s="39"/>
      <c r="L361" s="43"/>
      <c r="M361" s="227"/>
      <c r="N361" s="228"/>
      <c r="O361" s="83"/>
      <c r="P361" s="83"/>
      <c r="Q361" s="83"/>
      <c r="R361" s="83"/>
      <c r="S361" s="83"/>
      <c r="T361" s="84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159</v>
      </c>
      <c r="AU361" s="16" t="s">
        <v>81</v>
      </c>
    </row>
    <row r="362" s="12" customFormat="1">
      <c r="A362" s="12"/>
      <c r="B362" s="231"/>
      <c r="C362" s="232"/>
      <c r="D362" s="224" t="s">
        <v>161</v>
      </c>
      <c r="E362" s="233" t="s">
        <v>19</v>
      </c>
      <c r="F362" s="234" t="s">
        <v>777</v>
      </c>
      <c r="G362" s="232"/>
      <c r="H362" s="235">
        <v>2316.8000000000002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T362" s="241" t="s">
        <v>161</v>
      </c>
      <c r="AU362" s="241" t="s">
        <v>81</v>
      </c>
      <c r="AV362" s="12" t="s">
        <v>81</v>
      </c>
      <c r="AW362" s="12" t="s">
        <v>35</v>
      </c>
      <c r="AX362" s="12" t="s">
        <v>77</v>
      </c>
      <c r="AY362" s="241" t="s">
        <v>148</v>
      </c>
    </row>
    <row r="363" s="11" customFormat="1" ht="22.8" customHeight="1">
      <c r="A363" s="11"/>
      <c r="B363" s="195"/>
      <c r="C363" s="196"/>
      <c r="D363" s="197" t="s">
        <v>72</v>
      </c>
      <c r="E363" s="209" t="s">
        <v>532</v>
      </c>
      <c r="F363" s="209" t="s">
        <v>533</v>
      </c>
      <c r="G363" s="196"/>
      <c r="H363" s="196"/>
      <c r="I363" s="199"/>
      <c r="J363" s="210">
        <f>BK363</f>
        <v>6195</v>
      </c>
      <c r="K363" s="196"/>
      <c r="L363" s="201"/>
      <c r="M363" s="202"/>
      <c r="N363" s="203"/>
      <c r="O363" s="203"/>
      <c r="P363" s="204">
        <f>SUM(P364:P365)</f>
        <v>0</v>
      </c>
      <c r="Q363" s="203"/>
      <c r="R363" s="204">
        <f>SUM(R364:R365)</f>
        <v>0</v>
      </c>
      <c r="S363" s="203"/>
      <c r="T363" s="205">
        <f>SUM(T364:T365)</f>
        <v>0</v>
      </c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R363" s="206" t="s">
        <v>81</v>
      </c>
      <c r="AT363" s="207" t="s">
        <v>72</v>
      </c>
      <c r="AU363" s="207" t="s">
        <v>77</v>
      </c>
      <c r="AY363" s="206" t="s">
        <v>148</v>
      </c>
      <c r="BK363" s="208">
        <f>SUM(BK364:BK365)</f>
        <v>6195</v>
      </c>
    </row>
    <row r="364" s="1" customFormat="1" ht="16.5" customHeight="1">
      <c r="A364" s="37"/>
      <c r="B364" s="38"/>
      <c r="C364" s="211" t="s">
        <v>763</v>
      </c>
      <c r="D364" s="211" t="s">
        <v>151</v>
      </c>
      <c r="E364" s="212" t="s">
        <v>535</v>
      </c>
      <c r="F364" s="213" t="s">
        <v>536</v>
      </c>
      <c r="G364" s="214" t="s">
        <v>484</v>
      </c>
      <c r="H364" s="215">
        <v>15</v>
      </c>
      <c r="I364" s="216">
        <v>413</v>
      </c>
      <c r="J364" s="217">
        <f>ROUND(I364*H364,2)</f>
        <v>6195</v>
      </c>
      <c r="K364" s="213" t="s">
        <v>19</v>
      </c>
      <c r="L364" s="43"/>
      <c r="M364" s="218" t="s">
        <v>19</v>
      </c>
      <c r="N364" s="219" t="s">
        <v>45</v>
      </c>
      <c r="O364" s="83"/>
      <c r="P364" s="220">
        <f>O364*H364</f>
        <v>0</v>
      </c>
      <c r="Q364" s="220">
        <v>0</v>
      </c>
      <c r="R364" s="220">
        <f>Q364*H364</f>
        <v>0</v>
      </c>
      <c r="S364" s="220">
        <v>0</v>
      </c>
      <c r="T364" s="221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22" t="s">
        <v>235</v>
      </c>
      <c r="AT364" s="222" t="s">
        <v>151</v>
      </c>
      <c r="AU364" s="222" t="s">
        <v>81</v>
      </c>
      <c r="AY364" s="16" t="s">
        <v>148</v>
      </c>
      <c r="BE364" s="223">
        <f>IF(N364="základní",J364,0)</f>
        <v>0</v>
      </c>
      <c r="BF364" s="223">
        <f>IF(N364="snížená",J364,0)</f>
        <v>6195</v>
      </c>
      <c r="BG364" s="223">
        <f>IF(N364="zákl. přenesená",J364,0)</f>
        <v>0</v>
      </c>
      <c r="BH364" s="223">
        <f>IF(N364="sníž. přenesená",J364,0)</f>
        <v>0</v>
      </c>
      <c r="BI364" s="223">
        <f>IF(N364="nulová",J364,0)</f>
        <v>0</v>
      </c>
      <c r="BJ364" s="16" t="s">
        <v>81</v>
      </c>
      <c r="BK364" s="223">
        <f>ROUND(I364*H364,2)</f>
        <v>6195</v>
      </c>
      <c r="BL364" s="16" t="s">
        <v>235</v>
      </c>
      <c r="BM364" s="222" t="s">
        <v>911</v>
      </c>
    </row>
    <row r="365" s="1" customFormat="1">
      <c r="A365" s="37"/>
      <c r="B365" s="38"/>
      <c r="C365" s="39"/>
      <c r="D365" s="224" t="s">
        <v>157</v>
      </c>
      <c r="E365" s="39"/>
      <c r="F365" s="225" t="s">
        <v>538</v>
      </c>
      <c r="G365" s="39"/>
      <c r="H365" s="39"/>
      <c r="I365" s="226"/>
      <c r="J365" s="39"/>
      <c r="K365" s="39"/>
      <c r="L365" s="43"/>
      <c r="M365" s="227"/>
      <c r="N365" s="228"/>
      <c r="O365" s="83"/>
      <c r="P365" s="83"/>
      <c r="Q365" s="83"/>
      <c r="R365" s="83"/>
      <c r="S365" s="83"/>
      <c r="T365" s="84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157</v>
      </c>
      <c r="AU365" s="16" t="s">
        <v>81</v>
      </c>
    </row>
    <row r="366" s="11" customFormat="1" ht="25.92" customHeight="1">
      <c r="A366" s="11"/>
      <c r="B366" s="195"/>
      <c r="C366" s="196"/>
      <c r="D366" s="197" t="s">
        <v>72</v>
      </c>
      <c r="E366" s="198" t="s">
        <v>539</v>
      </c>
      <c r="F366" s="198" t="s">
        <v>540</v>
      </c>
      <c r="G366" s="196"/>
      <c r="H366" s="196"/>
      <c r="I366" s="199"/>
      <c r="J366" s="200">
        <f>BK366</f>
        <v>7080</v>
      </c>
      <c r="K366" s="196"/>
      <c r="L366" s="201"/>
      <c r="M366" s="202"/>
      <c r="N366" s="203"/>
      <c r="O366" s="203"/>
      <c r="P366" s="204">
        <f>P367+P371</f>
        <v>0</v>
      </c>
      <c r="Q366" s="203"/>
      <c r="R366" s="204">
        <f>R367+R371</f>
        <v>0</v>
      </c>
      <c r="S366" s="203"/>
      <c r="T366" s="205">
        <f>T367+T371</f>
        <v>0</v>
      </c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R366" s="206" t="s">
        <v>174</v>
      </c>
      <c r="AT366" s="207" t="s">
        <v>72</v>
      </c>
      <c r="AU366" s="207" t="s">
        <v>73</v>
      </c>
      <c r="AY366" s="206" t="s">
        <v>148</v>
      </c>
      <c r="BK366" s="208">
        <f>BK367+BK371</f>
        <v>7080</v>
      </c>
    </row>
    <row r="367" s="11" customFormat="1" ht="22.8" customHeight="1">
      <c r="A367" s="11"/>
      <c r="B367" s="195"/>
      <c r="C367" s="196"/>
      <c r="D367" s="197" t="s">
        <v>72</v>
      </c>
      <c r="E367" s="209" t="s">
        <v>541</v>
      </c>
      <c r="F367" s="209" t="s">
        <v>542</v>
      </c>
      <c r="G367" s="196"/>
      <c r="H367" s="196"/>
      <c r="I367" s="199"/>
      <c r="J367" s="210">
        <f>BK367</f>
        <v>4720</v>
      </c>
      <c r="K367" s="196"/>
      <c r="L367" s="201"/>
      <c r="M367" s="202"/>
      <c r="N367" s="203"/>
      <c r="O367" s="203"/>
      <c r="P367" s="204">
        <f>SUM(P368:P370)</f>
        <v>0</v>
      </c>
      <c r="Q367" s="203"/>
      <c r="R367" s="204">
        <f>SUM(R368:R370)</f>
        <v>0</v>
      </c>
      <c r="S367" s="203"/>
      <c r="T367" s="205">
        <f>SUM(T368:T370)</f>
        <v>0</v>
      </c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R367" s="206" t="s">
        <v>174</v>
      </c>
      <c r="AT367" s="207" t="s">
        <v>72</v>
      </c>
      <c r="AU367" s="207" t="s">
        <v>77</v>
      </c>
      <c r="AY367" s="206" t="s">
        <v>148</v>
      </c>
      <c r="BK367" s="208">
        <f>SUM(BK368:BK370)</f>
        <v>4720</v>
      </c>
    </row>
    <row r="368" s="1" customFormat="1" ht="16.5" customHeight="1">
      <c r="A368" s="37"/>
      <c r="B368" s="38"/>
      <c r="C368" s="211" t="s">
        <v>769</v>
      </c>
      <c r="D368" s="211" t="s">
        <v>151</v>
      </c>
      <c r="E368" s="212" t="s">
        <v>544</v>
      </c>
      <c r="F368" s="213" t="s">
        <v>545</v>
      </c>
      <c r="G368" s="214" t="s">
        <v>546</v>
      </c>
      <c r="H368" s="215">
        <v>1</v>
      </c>
      <c r="I368" s="216">
        <v>4720</v>
      </c>
      <c r="J368" s="217">
        <f>ROUND(I368*H368,2)</f>
        <v>4720</v>
      </c>
      <c r="K368" s="213" t="s">
        <v>155</v>
      </c>
      <c r="L368" s="43"/>
      <c r="M368" s="218" t="s">
        <v>19</v>
      </c>
      <c r="N368" s="219" t="s">
        <v>45</v>
      </c>
      <c r="O368" s="83"/>
      <c r="P368" s="220">
        <f>O368*H368</f>
        <v>0</v>
      </c>
      <c r="Q368" s="220">
        <v>0</v>
      </c>
      <c r="R368" s="220">
        <f>Q368*H368</f>
        <v>0</v>
      </c>
      <c r="S368" s="220">
        <v>0</v>
      </c>
      <c r="T368" s="221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22" t="s">
        <v>547</v>
      </c>
      <c r="AT368" s="222" t="s">
        <v>151</v>
      </c>
      <c r="AU368" s="222" t="s">
        <v>81</v>
      </c>
      <c r="AY368" s="16" t="s">
        <v>148</v>
      </c>
      <c r="BE368" s="223">
        <f>IF(N368="základní",J368,0)</f>
        <v>0</v>
      </c>
      <c r="BF368" s="223">
        <f>IF(N368="snížená",J368,0)</f>
        <v>4720</v>
      </c>
      <c r="BG368" s="223">
        <f>IF(N368="zákl. přenesená",J368,0)</f>
        <v>0</v>
      </c>
      <c r="BH368" s="223">
        <f>IF(N368="sníž. přenesená",J368,0)</f>
        <v>0</v>
      </c>
      <c r="BI368" s="223">
        <f>IF(N368="nulová",J368,0)</f>
        <v>0</v>
      </c>
      <c r="BJ368" s="16" t="s">
        <v>81</v>
      </c>
      <c r="BK368" s="223">
        <f>ROUND(I368*H368,2)</f>
        <v>4720</v>
      </c>
      <c r="BL368" s="16" t="s">
        <v>547</v>
      </c>
      <c r="BM368" s="222" t="s">
        <v>912</v>
      </c>
    </row>
    <row r="369" s="1" customFormat="1">
      <c r="A369" s="37"/>
      <c r="B369" s="38"/>
      <c r="C369" s="39"/>
      <c r="D369" s="224" t="s">
        <v>157</v>
      </c>
      <c r="E369" s="39"/>
      <c r="F369" s="225" t="s">
        <v>545</v>
      </c>
      <c r="G369" s="39"/>
      <c r="H369" s="39"/>
      <c r="I369" s="226"/>
      <c r="J369" s="39"/>
      <c r="K369" s="39"/>
      <c r="L369" s="43"/>
      <c r="M369" s="227"/>
      <c r="N369" s="228"/>
      <c r="O369" s="83"/>
      <c r="P369" s="83"/>
      <c r="Q369" s="83"/>
      <c r="R369" s="83"/>
      <c r="S369" s="83"/>
      <c r="T369" s="84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157</v>
      </c>
      <c r="AU369" s="16" t="s">
        <v>81</v>
      </c>
    </row>
    <row r="370" s="1" customFormat="1">
      <c r="A370" s="37"/>
      <c r="B370" s="38"/>
      <c r="C370" s="39"/>
      <c r="D370" s="229" t="s">
        <v>159</v>
      </c>
      <c r="E370" s="39"/>
      <c r="F370" s="230" t="s">
        <v>549</v>
      </c>
      <c r="G370" s="39"/>
      <c r="H370" s="39"/>
      <c r="I370" s="226"/>
      <c r="J370" s="39"/>
      <c r="K370" s="39"/>
      <c r="L370" s="43"/>
      <c r="M370" s="227"/>
      <c r="N370" s="228"/>
      <c r="O370" s="83"/>
      <c r="P370" s="83"/>
      <c r="Q370" s="83"/>
      <c r="R370" s="83"/>
      <c r="S370" s="83"/>
      <c r="T370" s="84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159</v>
      </c>
      <c r="AU370" s="16" t="s">
        <v>81</v>
      </c>
    </row>
    <row r="371" s="11" customFormat="1" ht="22.8" customHeight="1">
      <c r="A371" s="11"/>
      <c r="B371" s="195"/>
      <c r="C371" s="196"/>
      <c r="D371" s="197" t="s">
        <v>72</v>
      </c>
      <c r="E371" s="209" t="s">
        <v>550</v>
      </c>
      <c r="F371" s="209" t="s">
        <v>551</v>
      </c>
      <c r="G371" s="196"/>
      <c r="H371" s="196"/>
      <c r="I371" s="199"/>
      <c r="J371" s="210">
        <f>BK371</f>
        <v>2360</v>
      </c>
      <c r="K371" s="196"/>
      <c r="L371" s="201"/>
      <c r="M371" s="202"/>
      <c r="N371" s="203"/>
      <c r="O371" s="203"/>
      <c r="P371" s="204">
        <f>SUM(P372:P374)</f>
        <v>0</v>
      </c>
      <c r="Q371" s="203"/>
      <c r="R371" s="204">
        <f>SUM(R372:R374)</f>
        <v>0</v>
      </c>
      <c r="S371" s="203"/>
      <c r="T371" s="205">
        <f>SUM(T372:T374)</f>
        <v>0</v>
      </c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R371" s="206" t="s">
        <v>174</v>
      </c>
      <c r="AT371" s="207" t="s">
        <v>72</v>
      </c>
      <c r="AU371" s="207" t="s">
        <v>77</v>
      </c>
      <c r="AY371" s="206" t="s">
        <v>148</v>
      </c>
      <c r="BK371" s="208">
        <f>SUM(BK372:BK374)</f>
        <v>2360</v>
      </c>
    </row>
    <row r="372" s="1" customFormat="1" ht="16.5" customHeight="1">
      <c r="A372" s="37"/>
      <c r="B372" s="38"/>
      <c r="C372" s="211" t="s">
        <v>771</v>
      </c>
      <c r="D372" s="211" t="s">
        <v>151</v>
      </c>
      <c r="E372" s="212" t="s">
        <v>553</v>
      </c>
      <c r="F372" s="213" t="s">
        <v>554</v>
      </c>
      <c r="G372" s="214" t="s">
        <v>546</v>
      </c>
      <c r="H372" s="215">
        <v>1</v>
      </c>
      <c r="I372" s="216">
        <v>2360</v>
      </c>
      <c r="J372" s="217">
        <f>ROUND(I372*H372,2)</f>
        <v>2360</v>
      </c>
      <c r="K372" s="213" t="s">
        <v>155</v>
      </c>
      <c r="L372" s="43"/>
      <c r="M372" s="218" t="s">
        <v>19</v>
      </c>
      <c r="N372" s="219" t="s">
        <v>45</v>
      </c>
      <c r="O372" s="83"/>
      <c r="P372" s="220">
        <f>O372*H372</f>
        <v>0</v>
      </c>
      <c r="Q372" s="220">
        <v>0</v>
      </c>
      <c r="R372" s="220">
        <f>Q372*H372</f>
        <v>0</v>
      </c>
      <c r="S372" s="220">
        <v>0</v>
      </c>
      <c r="T372" s="221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22" t="s">
        <v>547</v>
      </c>
      <c r="AT372" s="222" t="s">
        <v>151</v>
      </c>
      <c r="AU372" s="222" t="s">
        <v>81</v>
      </c>
      <c r="AY372" s="16" t="s">
        <v>148</v>
      </c>
      <c r="BE372" s="223">
        <f>IF(N372="základní",J372,0)</f>
        <v>0</v>
      </c>
      <c r="BF372" s="223">
        <f>IF(N372="snížená",J372,0)</f>
        <v>2360</v>
      </c>
      <c r="BG372" s="223">
        <f>IF(N372="zákl. přenesená",J372,0)</f>
        <v>0</v>
      </c>
      <c r="BH372" s="223">
        <f>IF(N372="sníž. přenesená",J372,0)</f>
        <v>0</v>
      </c>
      <c r="BI372" s="223">
        <f>IF(N372="nulová",J372,0)</f>
        <v>0</v>
      </c>
      <c r="BJ372" s="16" t="s">
        <v>81</v>
      </c>
      <c r="BK372" s="223">
        <f>ROUND(I372*H372,2)</f>
        <v>2360</v>
      </c>
      <c r="BL372" s="16" t="s">
        <v>547</v>
      </c>
      <c r="BM372" s="222" t="s">
        <v>913</v>
      </c>
    </row>
    <row r="373" s="1" customFormat="1">
      <c r="A373" s="37"/>
      <c r="B373" s="38"/>
      <c r="C373" s="39"/>
      <c r="D373" s="224" t="s">
        <v>157</v>
      </c>
      <c r="E373" s="39"/>
      <c r="F373" s="225" t="s">
        <v>554</v>
      </c>
      <c r="G373" s="39"/>
      <c r="H373" s="39"/>
      <c r="I373" s="226"/>
      <c r="J373" s="39"/>
      <c r="K373" s="39"/>
      <c r="L373" s="43"/>
      <c r="M373" s="227"/>
      <c r="N373" s="228"/>
      <c r="O373" s="83"/>
      <c r="P373" s="83"/>
      <c r="Q373" s="83"/>
      <c r="R373" s="83"/>
      <c r="S373" s="83"/>
      <c r="T373" s="84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157</v>
      </c>
      <c r="AU373" s="16" t="s">
        <v>81</v>
      </c>
    </row>
    <row r="374" s="1" customFormat="1">
      <c r="A374" s="37"/>
      <c r="B374" s="38"/>
      <c r="C374" s="39"/>
      <c r="D374" s="229" t="s">
        <v>159</v>
      </c>
      <c r="E374" s="39"/>
      <c r="F374" s="230" t="s">
        <v>556</v>
      </c>
      <c r="G374" s="39"/>
      <c r="H374" s="39"/>
      <c r="I374" s="226"/>
      <c r="J374" s="39"/>
      <c r="K374" s="39"/>
      <c r="L374" s="43"/>
      <c r="M374" s="263"/>
      <c r="N374" s="264"/>
      <c r="O374" s="265"/>
      <c r="P374" s="265"/>
      <c r="Q374" s="265"/>
      <c r="R374" s="265"/>
      <c r="S374" s="265"/>
      <c r="T374" s="266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159</v>
      </c>
      <c r="AU374" s="16" t="s">
        <v>81</v>
      </c>
    </row>
    <row r="375" s="1" customFormat="1" ht="6.96" customHeight="1">
      <c r="A375" s="37"/>
      <c r="B375" s="58"/>
      <c r="C375" s="59"/>
      <c r="D375" s="59"/>
      <c r="E375" s="59"/>
      <c r="F375" s="59"/>
      <c r="G375" s="59"/>
      <c r="H375" s="59"/>
      <c r="I375" s="59"/>
      <c r="J375" s="59"/>
      <c r="K375" s="59"/>
      <c r="L375" s="43"/>
      <c r="M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</row>
  </sheetData>
  <sheetProtection sheet="1" autoFilter="0" formatColumns="0" formatRows="0" objects="1" scenarios="1" password="CC35"/>
  <autoFilter ref="C104:K37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hyperlinks>
    <hyperlink ref="F110" r:id="rId1" display="https://podminky.urs.cz/item/CS_URS_2021_02/317168011"/>
    <hyperlink ref="F113" r:id="rId2" display="https://podminky.urs.cz/item/CS_URS_2021_02/317168013"/>
    <hyperlink ref="F117" r:id="rId3" display="https://podminky.urs.cz/item/CS_URS_2021_02/611341131"/>
    <hyperlink ref="F121" r:id="rId4" display="https://podminky.urs.cz/item/CS_URS_2021_02/612321141"/>
    <hyperlink ref="F124" r:id="rId5" display="https://podminky.urs.cz/item/CS_URS_2021_02/612341131"/>
    <hyperlink ref="F128" r:id="rId6" display="https://podminky.urs.cz/item/CS_URS_2021_02/619991001"/>
    <hyperlink ref="F132" r:id="rId7" display="https://podminky.urs.cz/item/CS_URS_2021_02/642942111"/>
    <hyperlink ref="F135" r:id="rId8" display="https://podminky.urs.cz/item/CS_URS_2021_02/55331494"/>
    <hyperlink ref="F138" r:id="rId9" display="https://podminky.urs.cz/item/CS_URS_2021_02/55331491"/>
    <hyperlink ref="F142" r:id="rId10" display="https://podminky.urs.cz/item/CS_URS_2021_02/949101111"/>
    <hyperlink ref="F146" r:id="rId11" display="https://podminky.urs.cz/item/CS_URS_2021_02/952902021"/>
    <hyperlink ref="F150" r:id="rId12" display="https://podminky.urs.cz/item/CS_URS_2021_02/962031133"/>
    <hyperlink ref="F154" r:id="rId13" display="https://podminky.urs.cz/item/CS_URS_2021_02/968072456"/>
    <hyperlink ref="F157" r:id="rId14" display="https://podminky.urs.cz/item/CS_URS_2021_02/971033641"/>
    <hyperlink ref="F161" r:id="rId15" display="https://podminky.urs.cz/item/CS_URS_2021_02/978059541"/>
    <hyperlink ref="F166" r:id="rId16" display="https://podminky.urs.cz/item/CS_URS_2021_02/997002611"/>
    <hyperlink ref="F169" r:id="rId17" display="https://podminky.urs.cz/item/CS_URS_2021_02/997013211"/>
    <hyperlink ref="F172" r:id="rId18" display="https://podminky.urs.cz/item/CS_URS_2021_02/997013219"/>
    <hyperlink ref="F175" r:id="rId19" display="https://podminky.urs.cz/item/CS_URS_2021_02/997013501"/>
    <hyperlink ref="F178" r:id="rId20" display="https://podminky.urs.cz/item/CS_URS_2021_02/997013509"/>
    <hyperlink ref="F181" r:id="rId21" display="https://podminky.urs.cz/item/CS_URS_2021_02/997013631"/>
    <hyperlink ref="F185" r:id="rId22" display="https://podminky.urs.cz/item/CS_URS_2021_02/998018001"/>
    <hyperlink ref="F190" r:id="rId23" display="https://podminky.urs.cz/item/CS_URS_2021_02/721220801"/>
    <hyperlink ref="F194" r:id="rId24" display="https://podminky.urs.cz/item/CS_URS_2021_02/725110811"/>
    <hyperlink ref="F197" r:id="rId25" display="https://podminky.urs.cz/item/CS_URS_2021_02/725112002"/>
    <hyperlink ref="F200" r:id="rId26" display="https://podminky.urs.cz/item/CS_URS_2021_02/725121502"/>
    <hyperlink ref="F203" r:id="rId27" display="https://podminky.urs.cz/item/CS_URS_2021_02/725122817"/>
    <hyperlink ref="F206" r:id="rId28" display="https://podminky.urs.cz/item/CS_URS_2021_02/725210821"/>
    <hyperlink ref="F209" r:id="rId29" display="https://podminky.urs.cz/item/CS_URS_2021_02/725211603"/>
    <hyperlink ref="F212" r:id="rId30" display="https://podminky.urs.cz/item/CS_URS_2021_02/725331111"/>
    <hyperlink ref="F217" r:id="rId31" display="https://podminky.urs.cz/item/CS_URS_2021_02/725820802"/>
    <hyperlink ref="F220" r:id="rId32" display="https://podminky.urs.cz/item/CS_URS_2021_02/725822631"/>
    <hyperlink ref="F223" r:id="rId33" display="https://podminky.urs.cz/item/CS_URS_2021_02/725831313"/>
    <hyperlink ref="F226" r:id="rId34" display="https://podminky.urs.cz/item/CS_URS_2021_02/725861102"/>
    <hyperlink ref="F229" r:id="rId35" display="https://podminky.urs.cz/item/CS_URS_2021_02/998725102"/>
    <hyperlink ref="F232" r:id="rId36" display="https://podminky.urs.cz/item/CS_URS_2021_02/998725181"/>
    <hyperlink ref="F236" r:id="rId37" display="https://podminky.urs.cz/item/CS_URS_2021_02/741310201"/>
    <hyperlink ref="F241" r:id="rId38" display="https://podminky.urs.cz/item/CS_URS_2021_02/741313032"/>
    <hyperlink ref="F244" r:id="rId39" display="https://podminky.urs.cz/item/CS_URS_2021_02/34555243"/>
    <hyperlink ref="F247" r:id="rId40" display="https://podminky.urs.cz/item/CS_URS_2021_02/741313813"/>
    <hyperlink ref="F250" r:id="rId41" display="https://podminky.urs.cz/item/CS_URS_2021_02/741316823"/>
    <hyperlink ref="F257" r:id="rId42" display="https://podminky.urs.cz/item/CS_URS_2021_02/766660001"/>
    <hyperlink ref="F260" r:id="rId43" display="https://podminky.urs.cz/item/CS_URS_2021_02/61161002"/>
    <hyperlink ref="F267" r:id="rId44" display="https://podminky.urs.cz/item/CS_URS_2021_02/766660002"/>
    <hyperlink ref="F272" r:id="rId45" display="https://podminky.urs.cz/item/CS_URS_2021_02/766691932"/>
    <hyperlink ref="F275" r:id="rId46" display="https://podminky.urs.cz/item/CS_URS_2021_02/998766102"/>
    <hyperlink ref="F278" r:id="rId47" display="https://podminky.urs.cz/item/CS_URS_2021_02/998766181"/>
    <hyperlink ref="F282" r:id="rId48" display="https://podminky.urs.cz/item/CS_URS_2021_02/776121112"/>
    <hyperlink ref="F285" r:id="rId49" display="https://podminky.urs.cz/item/CS_URS_2021_02/776141112"/>
    <hyperlink ref="F288" r:id="rId50" display="https://podminky.urs.cz/item/CS_URS_2021_02/776201811"/>
    <hyperlink ref="F291" r:id="rId51" display="https://podminky.urs.cz/item/CS_URS_2021_02/776221111"/>
    <hyperlink ref="F294" r:id="rId52" display="https://podminky.urs.cz/item/CS_URS_2021_02/28412245"/>
    <hyperlink ref="F298" r:id="rId53" display="https://podminky.urs.cz/item/CS_URS_2021_02/998776102"/>
    <hyperlink ref="F301" r:id="rId54" display="https://podminky.urs.cz/item/CS_URS_2021_02/998776181"/>
    <hyperlink ref="F305" r:id="rId55" display="https://podminky.urs.cz/item/CS_URS_2021_02/781121011"/>
    <hyperlink ref="F309" r:id="rId56" display="https://podminky.urs.cz/item/CS_URS_2021_02/781131112"/>
    <hyperlink ref="F313" r:id="rId57" display="https://podminky.urs.cz/item/CS_URS_2021_02/781473112"/>
    <hyperlink ref="F317" r:id="rId58" display="https://podminky.urs.cz/item/CS_URS_2021_02/59761026"/>
    <hyperlink ref="F321" r:id="rId59" display="https://podminky.urs.cz/item/CS_URS_2021_02/781493511"/>
    <hyperlink ref="F324" r:id="rId60" display="https://podminky.urs.cz/item/CS_URS_2021_02/998781102"/>
    <hyperlink ref="F327" r:id="rId61" display="https://podminky.urs.cz/item/CS_URS_2021_02/998781181"/>
    <hyperlink ref="F336" r:id="rId62" display="https://podminky.urs.cz/item/CS_URS_2021_02/784121003"/>
    <hyperlink ref="F340" r:id="rId63" display="https://podminky.urs.cz/item/CS_URS_2021_02/784161203"/>
    <hyperlink ref="F343" r:id="rId64" display="https://podminky.urs.cz/item/CS_URS_2021_02/784161223"/>
    <hyperlink ref="F346" r:id="rId65" display="https://podminky.urs.cz/item/CS_URS_2021_02/784161233"/>
    <hyperlink ref="F349" r:id="rId66" display="https://podminky.urs.cz/item/CS_URS_2021_02/784181103"/>
    <hyperlink ref="F355" r:id="rId67" display="https://podminky.urs.cz/item/CS_URS_2021_02/784221103"/>
    <hyperlink ref="F361" r:id="rId68" display="https://podminky.urs.cz/item/CS_URS_2021_02/784221141"/>
    <hyperlink ref="F370" r:id="rId69" display="https://podminky.urs.cz/item/CS_URS_2021_02/030001000"/>
    <hyperlink ref="F374" r:id="rId70" display="https://podminky.urs.cz/item/CS_URS_2021_02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customWidth="1"/>
    <col min="2" max="2" width="1.171875" customWidth="1"/>
    <col min="3" max="3" width="4.160156" customWidth="1"/>
    <col min="4" max="4" width="4.332031" customWidth="1"/>
    <col min="5" max="5" width="17.16016" customWidth="1"/>
    <col min="6" max="6" width="100.832" customWidth="1"/>
    <col min="7" max="7" width="7.5" customWidth="1"/>
    <col min="8" max="8" width="14" customWidth="1"/>
    <col min="9" max="9" width="15.83203" customWidth="1"/>
    <col min="10" max="10" width="22.33203" customWidth="1"/>
    <col min="11" max="11" width="22.33203" customWidth="1"/>
    <col min="12" max="12" width="9.332031" customWidth="1"/>
    <col min="13" max="13" width="10.83203" hidden="1" customWidth="1"/>
    <col min="14" max="14" width="9.332031" hidden="1"/>
    <col min="15" max="15" width="14.16016" hidden="1" customWidth="1"/>
    <col min="16" max="16" width="14.16016" hidden="1" customWidth="1"/>
    <col min="17" max="17" width="14.16016" hidden="1" customWidth="1"/>
    <col min="18" max="18" width="14.16016" hidden="1" customWidth="1"/>
    <col min="19" max="19" width="14.16016" hidden="1" customWidth="1"/>
    <col min="20" max="20" width="14.16016" hidden="1" customWidth="1"/>
    <col min="21" max="21" width="16.33203" hidden="1" customWidth="1"/>
    <col min="22" max="22" width="12.33203" customWidth="1"/>
    <col min="23" max="23" width="16.33203" customWidth="1"/>
    <col min="24" max="24" width="12.33203" customWidth="1"/>
    <col min="25" max="25" width="15" customWidth="1"/>
    <col min="26" max="26" width="11" customWidth="1"/>
    <col min="27" max="27" width="15" customWidth="1"/>
    <col min="28" max="28" width="16.33203" customWidth="1"/>
    <col min="29" max="29" width="11" customWidth="1"/>
    <col min="30" max="30" width="15" customWidth="1"/>
    <col min="31" max="31" width="16.33203" customWidth="1"/>
    <col min="44" max="44" width="9.332031" hidden="1"/>
    <col min="45" max="45" width="9.332031" hidden="1"/>
    <col min="46" max="46" width="9.332031" hidden="1"/>
    <col min="47" max="47" width="9.332031" hidden="1"/>
    <col min="48" max="48" width="9.332031" hidden="1"/>
    <col min="49" max="49" width="9.332031" hidden="1"/>
    <col min="50" max="50" width="9.332031" hidden="1"/>
    <col min="51" max="51" width="9.332031" hidden="1"/>
    <col min="52" max="52" width="9.332031" hidden="1"/>
    <col min="53" max="53" width="9.332031" hidden="1"/>
    <col min="54" max="54" width="9.332031" hidden="1"/>
    <col min="55" max="55" width="9.332031" hidden="1"/>
    <col min="56" max="56" width="9.332031" hidden="1"/>
    <col min="57" max="57" width="9.332031" hidden="1"/>
    <col min="58" max="58" width="9.332031" hidden="1"/>
    <col min="59" max="59" width="9.332031" hidden="1"/>
    <col min="60" max="60" width="9.332031" hidden="1"/>
    <col min="61" max="61" width="9.332031" hidden="1"/>
    <col min="62" max="62" width="9.332031" hidden="1"/>
    <col min="63" max="63" width="9.332031" hidden="1"/>
    <col min="64" max="64" width="9.332031" hidden="1"/>
    <col min="65" max="65" width="9.332031" hidden="1"/>
  </cols>
  <sheetData>
    <row r="2" ht="36.96" customHeight="1">
      <c r="AT2" s="16" t="s">
        <v>93</v>
      </c>
    </row>
    <row r="3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81</v>
      </c>
    </row>
    <row r="4" ht="24.96" customHeight="1">
      <c r="B4" s="19"/>
      <c r="D4" s="139" t="s">
        <v>104</v>
      </c>
      <c r="L4" s="19"/>
      <c r="M4" s="140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1" t="s">
        <v>16</v>
      </c>
      <c r="L6" s="19"/>
    </row>
    <row r="7" ht="16.5" customHeight="1">
      <c r="B7" s="19"/>
      <c r="E7" s="142" t="str">
        <f>'Rekapitulace stavby'!K6</f>
        <v>Čtyřlístek- udržovací práce DL</v>
      </c>
      <c r="F7" s="141"/>
      <c r="G7" s="141"/>
      <c r="H7" s="141"/>
      <c r="L7" s="19"/>
    </row>
    <row r="8" ht="12" customHeight="1">
      <c r="B8" s="19"/>
      <c r="D8" s="141" t="s">
        <v>105</v>
      </c>
      <c r="L8" s="19"/>
    </row>
    <row r="9" s="1" customFormat="1" ht="16.5" customHeight="1">
      <c r="A9" s="37"/>
      <c r="B9" s="43"/>
      <c r="C9" s="37"/>
      <c r="D9" s="37"/>
      <c r="E9" s="142" t="s">
        <v>106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1" customFormat="1" ht="12" customHeight="1">
      <c r="A10" s="37"/>
      <c r="B10" s="43"/>
      <c r="C10" s="37"/>
      <c r="D10" s="141" t="s">
        <v>107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1" customFormat="1" ht="16.5" customHeight="1">
      <c r="A11" s="37"/>
      <c r="B11" s="43"/>
      <c r="C11" s="37"/>
      <c r="D11" s="37"/>
      <c r="E11" s="144" t="s">
        <v>914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1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1" customFormat="1" ht="12" customHeight="1">
      <c r="A13" s="37"/>
      <c r="B13" s="43"/>
      <c r="C13" s="37"/>
      <c r="D13" s="141" t="s">
        <v>18</v>
      </c>
      <c r="E13" s="37"/>
      <c r="F13" s="132" t="s">
        <v>19</v>
      </c>
      <c r="G13" s="37"/>
      <c r="H13" s="37"/>
      <c r="I13" s="141" t="s">
        <v>20</v>
      </c>
      <c r="J13" s="132" t="s">
        <v>19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1" customFormat="1" ht="12" customHeight="1">
      <c r="A14" s="37"/>
      <c r="B14" s="43"/>
      <c r="C14" s="37"/>
      <c r="D14" s="141" t="s">
        <v>21</v>
      </c>
      <c r="E14" s="37"/>
      <c r="F14" s="132" t="s">
        <v>22</v>
      </c>
      <c r="G14" s="37"/>
      <c r="H14" s="37"/>
      <c r="I14" s="141" t="s">
        <v>23</v>
      </c>
      <c r="J14" s="145" t="str">
        <f>'Rekapitulace stavby'!AN8</f>
        <v>19. 11. 2021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1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1" customFormat="1" ht="12" customHeight="1">
      <c r="A16" s="37"/>
      <c r="B16" s="43"/>
      <c r="C16" s="37"/>
      <c r="D16" s="141" t="s">
        <v>25</v>
      </c>
      <c r="E16" s="37"/>
      <c r="F16" s="37"/>
      <c r="G16" s="37"/>
      <c r="H16" s="37"/>
      <c r="I16" s="141" t="s">
        <v>26</v>
      </c>
      <c r="J16" s="132" t="s">
        <v>27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1" customFormat="1" ht="18" customHeight="1">
      <c r="A17" s="37"/>
      <c r="B17" s="43"/>
      <c r="C17" s="37"/>
      <c r="D17" s="37"/>
      <c r="E17" s="132" t="s">
        <v>28</v>
      </c>
      <c r="F17" s="37"/>
      <c r="G17" s="37"/>
      <c r="H17" s="37"/>
      <c r="I17" s="141" t="s">
        <v>29</v>
      </c>
      <c r="J17" s="132" t="s">
        <v>30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1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1" customFormat="1" ht="12" customHeight="1">
      <c r="A19" s="37"/>
      <c r="B19" s="43"/>
      <c r="C19" s="37"/>
      <c r="D19" s="141" t="s">
        <v>31</v>
      </c>
      <c r="E19" s="37"/>
      <c r="F19" s="37"/>
      <c r="G19" s="37"/>
      <c r="H19" s="37"/>
      <c r="I19" s="141" t="s">
        <v>26</v>
      </c>
      <c r="J19" s="32" t="str">
        <f>'Rekapitulace stavby'!AN13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1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1" t="s">
        <v>29</v>
      </c>
      <c r="J20" s="32" t="str">
        <f>'Rekapitulace stavby'!AN14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1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1" customFormat="1" ht="12" customHeight="1">
      <c r="A22" s="37"/>
      <c r="B22" s="43"/>
      <c r="C22" s="37"/>
      <c r="D22" s="141" t="s">
        <v>33</v>
      </c>
      <c r="E22" s="37"/>
      <c r="F22" s="37"/>
      <c r="G22" s="37"/>
      <c r="H22" s="37"/>
      <c r="I22" s="141" t="s">
        <v>26</v>
      </c>
      <c r="J22" s="132" t="str">
        <f>IF('Rekapitulace stavby'!AN16="","",'Rekapitulace stavby'!AN16)</f>
        <v/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1" customFormat="1" ht="18" customHeight="1">
      <c r="A23" s="37"/>
      <c r="B23" s="43"/>
      <c r="C23" s="37"/>
      <c r="D23" s="37"/>
      <c r="E23" s="132" t="str">
        <f>IF('Rekapitulace stavby'!E17="","",'Rekapitulace stavby'!E17)</f>
        <v xml:space="preserve"> </v>
      </c>
      <c r="F23" s="37"/>
      <c r="G23" s="37"/>
      <c r="H23" s="37"/>
      <c r="I23" s="141" t="s">
        <v>29</v>
      </c>
      <c r="J23" s="132" t="str">
        <f>IF('Rekapitulace stavby'!AN17="","",'Rekapitulace stavby'!AN17)</f>
        <v/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1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1" customFormat="1" ht="12" customHeight="1">
      <c r="A25" s="37"/>
      <c r="B25" s="43"/>
      <c r="C25" s="37"/>
      <c r="D25" s="141" t="s">
        <v>36</v>
      </c>
      <c r="E25" s="37"/>
      <c r="F25" s="37"/>
      <c r="G25" s="37"/>
      <c r="H25" s="37"/>
      <c r="I25" s="141" t="s">
        <v>26</v>
      </c>
      <c r="J25" s="132" t="str">
        <f>IF('Rekapitulace stavby'!AN19="","",'Rekapitulace stavby'!AN19)</f>
        <v/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1" customFormat="1" ht="18" customHeight="1">
      <c r="A26" s="37"/>
      <c r="B26" s="43"/>
      <c r="C26" s="37"/>
      <c r="D26" s="37"/>
      <c r="E26" s="132" t="str">
        <f>IF('Rekapitulace stavby'!E20="","",'Rekapitulace stavby'!E20)</f>
        <v xml:space="preserve"> </v>
      </c>
      <c r="F26" s="37"/>
      <c r="G26" s="37"/>
      <c r="H26" s="37"/>
      <c r="I26" s="141" t="s">
        <v>29</v>
      </c>
      <c r="J26" s="132" t="str">
        <f>IF('Rekapitulace stavby'!AN20="","",'Rekapitulace stavby'!AN20)</f>
        <v/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1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1" customFormat="1" ht="12" customHeight="1">
      <c r="A28" s="37"/>
      <c r="B28" s="43"/>
      <c r="C28" s="37"/>
      <c r="D28" s="141" t="s">
        <v>37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7" customFormat="1" ht="16.5" customHeight="1">
      <c r="A29" s="146"/>
      <c r="B29" s="147"/>
      <c r="C29" s="146"/>
      <c r="D29" s="146"/>
      <c r="E29" s="148" t="s">
        <v>915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1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1" customFormat="1" ht="6.96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1" customFormat="1" ht="25.44" customHeight="1">
      <c r="A32" s="37"/>
      <c r="B32" s="43"/>
      <c r="C32" s="37"/>
      <c r="D32" s="151" t="s">
        <v>39</v>
      </c>
      <c r="E32" s="37"/>
      <c r="F32" s="37"/>
      <c r="G32" s="37"/>
      <c r="H32" s="37"/>
      <c r="I32" s="37"/>
      <c r="J32" s="152">
        <f>ROUND(J101, 2)</f>
        <v>155391.85000000001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1" customFormat="1" ht="6.96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1" customFormat="1" ht="14.4" customHeight="1">
      <c r="A34" s="37"/>
      <c r="B34" s="43"/>
      <c r="C34" s="37"/>
      <c r="D34" s="37"/>
      <c r="E34" s="37"/>
      <c r="F34" s="153" t="s">
        <v>41</v>
      </c>
      <c r="G34" s="37"/>
      <c r="H34" s="37"/>
      <c r="I34" s="153" t="s">
        <v>40</v>
      </c>
      <c r="J34" s="153" t="s">
        <v>42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1" customFormat="1" ht="14.4" customHeight="1">
      <c r="A35" s="37"/>
      <c r="B35" s="43"/>
      <c r="C35" s="37"/>
      <c r="D35" s="154" t="s">
        <v>43</v>
      </c>
      <c r="E35" s="141" t="s">
        <v>44</v>
      </c>
      <c r="F35" s="155">
        <f>ROUND((SUM(BE101:BE239)),  2)</f>
        <v>155391.85000000001</v>
      </c>
      <c r="G35" s="37"/>
      <c r="H35" s="37"/>
      <c r="I35" s="156">
        <v>0.20999999999999999</v>
      </c>
      <c r="J35" s="155">
        <f>ROUND(((SUM(BE101:BE239))*I35),  2)</f>
        <v>32632.290000000001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1" customFormat="1" ht="14.4" customHeight="1">
      <c r="A36" s="37"/>
      <c r="B36" s="43"/>
      <c r="C36" s="37"/>
      <c r="D36" s="37"/>
      <c r="E36" s="141" t="s">
        <v>45</v>
      </c>
      <c r="F36" s="155">
        <f>ROUND((SUM(BF101:BF239)),  2)</f>
        <v>0</v>
      </c>
      <c r="G36" s="37"/>
      <c r="H36" s="37"/>
      <c r="I36" s="156">
        <v>0.14999999999999999</v>
      </c>
      <c r="J36" s="155">
        <f>ROUND(((SUM(BF101:BF239))*I36),  2)</f>
        <v>0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1" customFormat="1" ht="14.4" customHeight="1">
      <c r="A37" s="37"/>
      <c r="B37" s="43"/>
      <c r="C37" s="37"/>
      <c r="D37" s="37"/>
      <c r="E37" s="141" t="s">
        <v>46</v>
      </c>
      <c r="F37" s="155">
        <f>ROUND((SUM(BG101:BG239)),  2)</f>
        <v>0</v>
      </c>
      <c r="G37" s="37"/>
      <c r="H37" s="37"/>
      <c r="I37" s="156">
        <v>0.20999999999999999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1" customFormat="1" ht="14.4" customHeight="1">
      <c r="A38" s="37"/>
      <c r="B38" s="43"/>
      <c r="C38" s="37"/>
      <c r="D38" s="37"/>
      <c r="E38" s="141" t="s">
        <v>47</v>
      </c>
      <c r="F38" s="155">
        <f>ROUND((SUM(BH101:BH239)),  2)</f>
        <v>0</v>
      </c>
      <c r="G38" s="37"/>
      <c r="H38" s="37"/>
      <c r="I38" s="156">
        <v>0.14999999999999999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A39" s="37"/>
      <c r="B39" s="43"/>
      <c r="C39" s="37"/>
      <c r="D39" s="37"/>
      <c r="E39" s="141" t="s">
        <v>48</v>
      </c>
      <c r="F39" s="155">
        <f>ROUND((SUM(BI101:BI239)),  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1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25.44" customHeight="1">
      <c r="A41" s="37"/>
      <c r="B41" s="43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59"/>
      <c r="J41" s="162">
        <f>SUM(J32:J39)</f>
        <v>188024.14000000001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1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="1" customFormat="1" ht="6.96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1" customFormat="1" ht="24.96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1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1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1" customFormat="1" ht="16.5" customHeight="1">
      <c r="A50" s="37"/>
      <c r="B50" s="38"/>
      <c r="C50" s="39"/>
      <c r="D50" s="39"/>
      <c r="E50" s="168" t="str">
        <f>E7</f>
        <v>Čtyřlístek- udržovací práce DL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ht="12" customHeight="1">
      <c r="B51" s="20"/>
      <c r="C51" s="31" t="s">
        <v>105</v>
      </c>
      <c r="D51" s="21"/>
      <c r="E51" s="21"/>
      <c r="F51" s="21"/>
      <c r="G51" s="21"/>
      <c r="H51" s="21"/>
      <c r="I51" s="21"/>
      <c r="J51" s="21"/>
      <c r="K51" s="21"/>
      <c r="L51" s="19"/>
    </row>
    <row r="52" s="1" customFormat="1" ht="16.5" customHeight="1">
      <c r="A52" s="37"/>
      <c r="B52" s="38"/>
      <c r="C52" s="39"/>
      <c r="D52" s="39"/>
      <c r="E52" s="168" t="s">
        <v>106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1" customFormat="1" ht="12" customHeight="1">
      <c r="A53" s="37"/>
      <c r="B53" s="38"/>
      <c r="C53" s="31" t="s">
        <v>107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1" customFormat="1" ht="16.5" customHeight="1">
      <c r="A54" s="37"/>
      <c r="B54" s="38"/>
      <c r="C54" s="39"/>
      <c r="D54" s="39"/>
      <c r="E54" s="68" t="str">
        <f>E11</f>
        <v>4 - 3NP-stavební část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1" customFormat="1" ht="6.96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1" customFormat="1" ht="12" customHeight="1">
      <c r="A56" s="37"/>
      <c r="B56" s="38"/>
      <c r="C56" s="31" t="s">
        <v>21</v>
      </c>
      <c r="D56" s="39"/>
      <c r="E56" s="39"/>
      <c r="F56" s="26" t="str">
        <f>F14</f>
        <v>Ostrava</v>
      </c>
      <c r="G56" s="39"/>
      <c r="H56" s="39"/>
      <c r="I56" s="31" t="s">
        <v>23</v>
      </c>
      <c r="J56" s="71" t="str">
        <f>IF(J14="","",J14)</f>
        <v>19. 11. 2021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1" customFormat="1" ht="6.96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1" customFormat="1" ht="15.15" customHeight="1">
      <c r="A58" s="37"/>
      <c r="B58" s="38"/>
      <c r="C58" s="31" t="s">
        <v>25</v>
      </c>
      <c r="D58" s="39"/>
      <c r="E58" s="39"/>
      <c r="F58" s="26" t="str">
        <f>E17</f>
        <v>Čtyřlístek</v>
      </c>
      <c r="G58" s="39"/>
      <c r="H58" s="39"/>
      <c r="I58" s="31" t="s">
        <v>33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1" customFormat="1" ht="15.15" customHeight="1">
      <c r="A59" s="37"/>
      <c r="B59" s="38"/>
      <c r="C59" s="31" t="s">
        <v>31</v>
      </c>
      <c r="D59" s="39"/>
      <c r="E59" s="39"/>
      <c r="F59" s="26" t="str">
        <f>IF(E20="","",E20)</f>
        <v>Vyplň údaj</v>
      </c>
      <c r="G59" s="39"/>
      <c r="H59" s="39"/>
      <c r="I59" s="31" t="s">
        <v>36</v>
      </c>
      <c r="J59" s="35" t="str">
        <f>E26</f>
        <v xml:space="preserve"> 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="1" customFormat="1" ht="10.32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="1" customFormat="1" ht="29.28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="1" customFormat="1" ht="10.32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="1" customFormat="1" ht="22.8" customHeight="1">
      <c r="A63" s="37"/>
      <c r="B63" s="38"/>
      <c r="C63" s="172" t="s">
        <v>71</v>
      </c>
      <c r="D63" s="39"/>
      <c r="E63" s="39"/>
      <c r="F63" s="39"/>
      <c r="G63" s="39"/>
      <c r="H63" s="39"/>
      <c r="I63" s="39"/>
      <c r="J63" s="101">
        <f>J101</f>
        <v>155391.85000000001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="8" customFormat="1" ht="24.96" customHeight="1">
      <c r="A64" s="8"/>
      <c r="B64" s="173"/>
      <c r="C64" s="174"/>
      <c r="D64" s="175" t="s">
        <v>113</v>
      </c>
      <c r="E64" s="176"/>
      <c r="F64" s="176"/>
      <c r="G64" s="176"/>
      <c r="H64" s="176"/>
      <c r="I64" s="176"/>
      <c r="J64" s="177">
        <f>J102</f>
        <v>35951.690000000002</v>
      </c>
      <c r="K64" s="174"/>
      <c r="L64" s="17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="9" customFormat="1" ht="19.92" customHeight="1">
      <c r="A65" s="9"/>
      <c r="B65" s="179"/>
      <c r="C65" s="124"/>
      <c r="D65" s="180" t="s">
        <v>114</v>
      </c>
      <c r="E65" s="181"/>
      <c r="F65" s="181"/>
      <c r="G65" s="181"/>
      <c r="H65" s="181"/>
      <c r="I65" s="181"/>
      <c r="J65" s="182">
        <f>J103</f>
        <v>19327.440000000002</v>
      </c>
      <c r="K65" s="124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19.92" customHeight="1">
      <c r="A66" s="9"/>
      <c r="B66" s="179"/>
      <c r="C66" s="124"/>
      <c r="D66" s="180" t="s">
        <v>115</v>
      </c>
      <c r="E66" s="181"/>
      <c r="F66" s="181"/>
      <c r="G66" s="181"/>
      <c r="H66" s="181"/>
      <c r="I66" s="181"/>
      <c r="J66" s="182">
        <f>J119</f>
        <v>14202.390000000001</v>
      </c>
      <c r="K66" s="124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19.92" customHeight="1">
      <c r="A67" s="9"/>
      <c r="B67" s="179"/>
      <c r="C67" s="124"/>
      <c r="D67" s="180" t="s">
        <v>116</v>
      </c>
      <c r="E67" s="181"/>
      <c r="F67" s="181"/>
      <c r="G67" s="181"/>
      <c r="H67" s="181"/>
      <c r="I67" s="181"/>
      <c r="J67" s="182">
        <f>J128</f>
        <v>1884.0099999999998</v>
      </c>
      <c r="K67" s="124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19.92" customHeight="1">
      <c r="A68" s="9"/>
      <c r="B68" s="179"/>
      <c r="C68" s="124"/>
      <c r="D68" s="180" t="s">
        <v>117</v>
      </c>
      <c r="E68" s="181"/>
      <c r="F68" s="181"/>
      <c r="G68" s="181"/>
      <c r="H68" s="181"/>
      <c r="I68" s="181"/>
      <c r="J68" s="182">
        <f>J147</f>
        <v>537.85000000000002</v>
      </c>
      <c r="K68" s="124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8" customFormat="1" ht="24.96" customHeight="1">
      <c r="A69" s="8"/>
      <c r="B69" s="173"/>
      <c r="C69" s="174"/>
      <c r="D69" s="175" t="s">
        <v>118</v>
      </c>
      <c r="E69" s="176"/>
      <c r="F69" s="176"/>
      <c r="G69" s="176"/>
      <c r="H69" s="176"/>
      <c r="I69" s="176"/>
      <c r="J69" s="177">
        <f>J151</f>
        <v>112360.16</v>
      </c>
      <c r="K69" s="174"/>
      <c r="L69" s="17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="9" customFormat="1" ht="19.92" customHeight="1">
      <c r="A70" s="9"/>
      <c r="B70" s="179"/>
      <c r="C70" s="124"/>
      <c r="D70" s="180" t="s">
        <v>120</v>
      </c>
      <c r="E70" s="181"/>
      <c r="F70" s="181"/>
      <c r="G70" s="181"/>
      <c r="H70" s="181"/>
      <c r="I70" s="181"/>
      <c r="J70" s="182">
        <f>J152</f>
        <v>16771.939999999999</v>
      </c>
      <c r="K70" s="124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19.92" customHeight="1">
      <c r="A71" s="9"/>
      <c r="B71" s="179"/>
      <c r="C71" s="124"/>
      <c r="D71" s="180" t="s">
        <v>121</v>
      </c>
      <c r="E71" s="181"/>
      <c r="F71" s="181"/>
      <c r="G71" s="181"/>
      <c r="H71" s="181"/>
      <c r="I71" s="181"/>
      <c r="J71" s="182">
        <f>J167</f>
        <v>7434</v>
      </c>
      <c r="K71" s="124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19.92" customHeight="1">
      <c r="A72" s="9"/>
      <c r="B72" s="179"/>
      <c r="C72" s="124"/>
      <c r="D72" s="180" t="s">
        <v>122</v>
      </c>
      <c r="E72" s="181"/>
      <c r="F72" s="181"/>
      <c r="G72" s="181"/>
      <c r="H72" s="181"/>
      <c r="I72" s="181"/>
      <c r="J72" s="182">
        <f>J179</f>
        <v>7080</v>
      </c>
      <c r="K72" s="124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19.92" customHeight="1">
      <c r="A73" s="9"/>
      <c r="B73" s="179"/>
      <c r="C73" s="124"/>
      <c r="D73" s="180" t="s">
        <v>125</v>
      </c>
      <c r="E73" s="181"/>
      <c r="F73" s="181"/>
      <c r="G73" s="181"/>
      <c r="H73" s="181"/>
      <c r="I73" s="181"/>
      <c r="J73" s="182">
        <f>J182</f>
        <v>14043.18</v>
      </c>
      <c r="K73" s="124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9" customFormat="1" ht="19.92" customHeight="1">
      <c r="A74" s="9"/>
      <c r="B74" s="179"/>
      <c r="C74" s="124"/>
      <c r="D74" s="180" t="s">
        <v>127</v>
      </c>
      <c r="E74" s="181"/>
      <c r="F74" s="181"/>
      <c r="G74" s="181"/>
      <c r="H74" s="181"/>
      <c r="I74" s="181"/>
      <c r="J74" s="182">
        <f>J193</f>
        <v>10856</v>
      </c>
      <c r="K74" s="124"/>
      <c r="L74" s="18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9" customFormat="1" ht="19.92" customHeight="1">
      <c r="A75" s="9"/>
      <c r="B75" s="179"/>
      <c r="C75" s="124"/>
      <c r="D75" s="180" t="s">
        <v>128</v>
      </c>
      <c r="E75" s="181"/>
      <c r="F75" s="181"/>
      <c r="G75" s="181"/>
      <c r="H75" s="181"/>
      <c r="I75" s="181"/>
      <c r="J75" s="182">
        <f>J198</f>
        <v>53697.040000000001</v>
      </c>
      <c r="K75" s="124"/>
      <c r="L75" s="18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="9" customFormat="1" ht="19.92" customHeight="1">
      <c r="A76" s="9"/>
      <c r="B76" s="179"/>
      <c r="C76" s="124"/>
      <c r="D76" s="180" t="s">
        <v>129</v>
      </c>
      <c r="E76" s="181"/>
      <c r="F76" s="181"/>
      <c r="G76" s="181"/>
      <c r="H76" s="181"/>
      <c r="I76" s="181"/>
      <c r="J76" s="182">
        <f>J228</f>
        <v>2478</v>
      </c>
      <c r="K76" s="124"/>
      <c r="L76" s="183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8" customFormat="1" ht="24.96" customHeight="1">
      <c r="A77" s="8"/>
      <c r="B77" s="173"/>
      <c r="C77" s="174"/>
      <c r="D77" s="175" t="s">
        <v>130</v>
      </c>
      <c r="E77" s="176"/>
      <c r="F77" s="176"/>
      <c r="G77" s="176"/>
      <c r="H77" s="176"/>
      <c r="I77" s="176"/>
      <c r="J77" s="177">
        <f>J231</f>
        <v>7080</v>
      </c>
      <c r="K77" s="174"/>
      <c r="L77" s="17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="9" customFormat="1" ht="19.92" customHeight="1">
      <c r="A78" s="9"/>
      <c r="B78" s="179"/>
      <c r="C78" s="124"/>
      <c r="D78" s="180" t="s">
        <v>131</v>
      </c>
      <c r="E78" s="181"/>
      <c r="F78" s="181"/>
      <c r="G78" s="181"/>
      <c r="H78" s="181"/>
      <c r="I78" s="181"/>
      <c r="J78" s="182">
        <f>J232</f>
        <v>4720</v>
      </c>
      <c r="K78" s="124"/>
      <c r="L78" s="183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="9" customFormat="1" ht="19.92" customHeight="1">
      <c r="A79" s="9"/>
      <c r="B79" s="179"/>
      <c r="C79" s="124"/>
      <c r="D79" s="180" t="s">
        <v>132</v>
      </c>
      <c r="E79" s="181"/>
      <c r="F79" s="181"/>
      <c r="G79" s="181"/>
      <c r="H79" s="181"/>
      <c r="I79" s="181"/>
      <c r="J79" s="182">
        <f>J236</f>
        <v>2360</v>
      </c>
      <c r="K79" s="124"/>
      <c r="L79" s="183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="1" customFormat="1" ht="21.84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1" customFormat="1" ht="6.96" customHeight="1">
      <c r="A81" s="37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5" s="1" customFormat="1" ht="6.96" customHeight="1">
      <c r="A85" s="37"/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14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24.96" customHeight="1">
      <c r="A86" s="37"/>
      <c r="B86" s="38"/>
      <c r="C86" s="22" t="s">
        <v>133</v>
      </c>
      <c r="D86" s="39"/>
      <c r="E86" s="39"/>
      <c r="F86" s="39"/>
      <c r="G86" s="39"/>
      <c r="H86" s="39"/>
      <c r="I86" s="39"/>
      <c r="J86" s="39"/>
      <c r="K86" s="39"/>
      <c r="L86" s="14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1" customFormat="1" ht="6.96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4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1" customFormat="1" ht="12" customHeight="1">
      <c r="A88" s="37"/>
      <c r="B88" s="38"/>
      <c r="C88" s="31" t="s">
        <v>16</v>
      </c>
      <c r="D88" s="39"/>
      <c r="E88" s="39"/>
      <c r="F88" s="39"/>
      <c r="G88" s="39"/>
      <c r="H88" s="39"/>
      <c r="I88" s="39"/>
      <c r="J88" s="39"/>
      <c r="K88" s="39"/>
      <c r="L88" s="14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1" customFormat="1" ht="16.5" customHeight="1">
      <c r="A89" s="37"/>
      <c r="B89" s="38"/>
      <c r="C89" s="39"/>
      <c r="D89" s="39"/>
      <c r="E89" s="168" t="str">
        <f>E7</f>
        <v>Čtyřlístek- udržovací práce DL</v>
      </c>
      <c r="F89" s="31"/>
      <c r="G89" s="31"/>
      <c r="H89" s="31"/>
      <c r="I89" s="39"/>
      <c r="J89" s="39"/>
      <c r="K89" s="39"/>
      <c r="L89" s="1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t="12" customHeight="1">
      <c r="B90" s="20"/>
      <c r="C90" s="31" t="s">
        <v>105</v>
      </c>
      <c r="D90" s="21"/>
      <c r="E90" s="21"/>
      <c r="F90" s="21"/>
      <c r="G90" s="21"/>
      <c r="H90" s="21"/>
      <c r="I90" s="21"/>
      <c r="J90" s="21"/>
      <c r="K90" s="21"/>
      <c r="L90" s="19"/>
    </row>
    <row r="91" s="1" customFormat="1" ht="16.5" customHeight="1">
      <c r="A91" s="37"/>
      <c r="B91" s="38"/>
      <c r="C91" s="39"/>
      <c r="D91" s="39"/>
      <c r="E91" s="168" t="s">
        <v>106</v>
      </c>
      <c r="F91" s="39"/>
      <c r="G91" s="39"/>
      <c r="H91" s="39"/>
      <c r="I91" s="39"/>
      <c r="J91" s="39"/>
      <c r="K91" s="39"/>
      <c r="L91" s="1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1" customFormat="1" ht="12" customHeight="1">
      <c r="A92" s="37"/>
      <c r="B92" s="38"/>
      <c r="C92" s="31" t="s">
        <v>107</v>
      </c>
      <c r="D92" s="39"/>
      <c r="E92" s="39"/>
      <c r="F92" s="39"/>
      <c r="G92" s="39"/>
      <c r="H92" s="39"/>
      <c r="I92" s="39"/>
      <c r="J92" s="39"/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1" customFormat="1" ht="16.5" customHeight="1">
      <c r="A93" s="37"/>
      <c r="B93" s="38"/>
      <c r="C93" s="39"/>
      <c r="D93" s="39"/>
      <c r="E93" s="68" t="str">
        <f>E11</f>
        <v>4 - 3NP-stavební část</v>
      </c>
      <c r="F93" s="39"/>
      <c r="G93" s="39"/>
      <c r="H93" s="39"/>
      <c r="I93" s="39"/>
      <c r="J93" s="39"/>
      <c r="K93" s="39"/>
      <c r="L93" s="14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1" customFormat="1" ht="6.96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4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1" customFormat="1" ht="12" customHeight="1">
      <c r="A95" s="37"/>
      <c r="B95" s="38"/>
      <c r="C95" s="31" t="s">
        <v>21</v>
      </c>
      <c r="D95" s="39"/>
      <c r="E95" s="39"/>
      <c r="F95" s="26" t="str">
        <f>F14</f>
        <v>Ostrava</v>
      </c>
      <c r="G95" s="39"/>
      <c r="H95" s="39"/>
      <c r="I95" s="31" t="s">
        <v>23</v>
      </c>
      <c r="J95" s="71" t="str">
        <f>IF(J14="","",J14)</f>
        <v>19. 11. 2021</v>
      </c>
      <c r="K95" s="39"/>
      <c r="L95" s="143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1" customFormat="1" ht="6.96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4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1" customFormat="1" ht="15.15" customHeight="1">
      <c r="A97" s="37"/>
      <c r="B97" s="38"/>
      <c r="C97" s="31" t="s">
        <v>25</v>
      </c>
      <c r="D97" s="39"/>
      <c r="E97" s="39"/>
      <c r="F97" s="26" t="str">
        <f>E17</f>
        <v>Čtyřlístek</v>
      </c>
      <c r="G97" s="39"/>
      <c r="H97" s="39"/>
      <c r="I97" s="31" t="s">
        <v>33</v>
      </c>
      <c r="J97" s="35" t="str">
        <f>E23</f>
        <v xml:space="preserve"> </v>
      </c>
      <c r="K97" s="39"/>
      <c r="L97" s="14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1" customFormat="1" ht="15.15" customHeight="1">
      <c r="A98" s="37"/>
      <c r="B98" s="38"/>
      <c r="C98" s="31" t="s">
        <v>31</v>
      </c>
      <c r="D98" s="39"/>
      <c r="E98" s="39"/>
      <c r="F98" s="26" t="str">
        <f>IF(E20="","",E20)</f>
        <v>Vyplň údaj</v>
      </c>
      <c r="G98" s="39"/>
      <c r="H98" s="39"/>
      <c r="I98" s="31" t="s">
        <v>36</v>
      </c>
      <c r="J98" s="35" t="str">
        <f>E26</f>
        <v xml:space="preserve"> </v>
      </c>
      <c r="K98" s="39"/>
      <c r="L98" s="14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1" customFormat="1" ht="10.32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143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10" customFormat="1" ht="29.28" customHeight="1">
      <c r="A100" s="184"/>
      <c r="B100" s="185"/>
      <c r="C100" s="186" t="s">
        <v>134</v>
      </c>
      <c r="D100" s="187" t="s">
        <v>58</v>
      </c>
      <c r="E100" s="187" t="s">
        <v>54</v>
      </c>
      <c r="F100" s="187" t="s">
        <v>55</v>
      </c>
      <c r="G100" s="187" t="s">
        <v>135</v>
      </c>
      <c r="H100" s="187" t="s">
        <v>136</v>
      </c>
      <c r="I100" s="187" t="s">
        <v>137</v>
      </c>
      <c r="J100" s="187" t="s">
        <v>111</v>
      </c>
      <c r="K100" s="188" t="s">
        <v>138</v>
      </c>
      <c r="L100" s="189"/>
      <c r="M100" s="91" t="s">
        <v>19</v>
      </c>
      <c r="N100" s="92" t="s">
        <v>43</v>
      </c>
      <c r="O100" s="92" t="s">
        <v>139</v>
      </c>
      <c r="P100" s="92" t="s">
        <v>140</v>
      </c>
      <c r="Q100" s="92" t="s">
        <v>141</v>
      </c>
      <c r="R100" s="92" t="s">
        <v>142</v>
      </c>
      <c r="S100" s="92" t="s">
        <v>143</v>
      </c>
      <c r="T100" s="93" t="s">
        <v>144</v>
      </c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</row>
    <row r="101" s="1" customFormat="1" ht="22.8" customHeight="1">
      <c r="A101" s="37"/>
      <c r="B101" s="38"/>
      <c r="C101" s="98" t="s">
        <v>145</v>
      </c>
      <c r="D101" s="39"/>
      <c r="E101" s="39"/>
      <c r="F101" s="39"/>
      <c r="G101" s="39"/>
      <c r="H101" s="39"/>
      <c r="I101" s="39"/>
      <c r="J101" s="190">
        <f>BK101</f>
        <v>155391.85000000001</v>
      </c>
      <c r="K101" s="39"/>
      <c r="L101" s="43"/>
      <c r="M101" s="94"/>
      <c r="N101" s="191"/>
      <c r="O101" s="95"/>
      <c r="P101" s="192">
        <f>P102+P151+P231</f>
        <v>0</v>
      </c>
      <c r="Q101" s="95"/>
      <c r="R101" s="192">
        <f>R102+R151+R231</f>
        <v>0.94400919999999999</v>
      </c>
      <c r="S101" s="95"/>
      <c r="T101" s="193">
        <f>T102+T151+T231</f>
        <v>0.31346703000000004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72</v>
      </c>
      <c r="AU101" s="16" t="s">
        <v>112</v>
      </c>
      <c r="BK101" s="194">
        <f>BK102+BK151+BK231</f>
        <v>155391.85000000001</v>
      </c>
    </row>
    <row r="102" s="11" customFormat="1" ht="25.92" customHeight="1">
      <c r="A102" s="11"/>
      <c r="B102" s="195"/>
      <c r="C102" s="196"/>
      <c r="D102" s="197" t="s">
        <v>72</v>
      </c>
      <c r="E102" s="198" t="s">
        <v>146</v>
      </c>
      <c r="F102" s="198" t="s">
        <v>147</v>
      </c>
      <c r="G102" s="196"/>
      <c r="H102" s="196"/>
      <c r="I102" s="199"/>
      <c r="J102" s="200">
        <f>BK102</f>
        <v>35951.690000000002</v>
      </c>
      <c r="K102" s="196"/>
      <c r="L102" s="201"/>
      <c r="M102" s="202"/>
      <c r="N102" s="203"/>
      <c r="O102" s="203"/>
      <c r="P102" s="204">
        <f>P103+P119+P128+P147</f>
        <v>0</v>
      </c>
      <c r="Q102" s="203"/>
      <c r="R102" s="204">
        <f>R103+R119+R128+R147</f>
        <v>0.36523079999999997</v>
      </c>
      <c r="S102" s="203"/>
      <c r="T102" s="205">
        <f>T103+T119+T128+T147</f>
        <v>0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R102" s="206" t="s">
        <v>77</v>
      </c>
      <c r="AT102" s="207" t="s">
        <v>72</v>
      </c>
      <c r="AU102" s="207" t="s">
        <v>73</v>
      </c>
      <c r="AY102" s="206" t="s">
        <v>148</v>
      </c>
      <c r="BK102" s="208">
        <f>BK103+BK119+BK128+BK147</f>
        <v>35951.690000000002</v>
      </c>
    </row>
    <row r="103" s="11" customFormat="1" ht="22.8" customHeight="1">
      <c r="A103" s="11"/>
      <c r="B103" s="195"/>
      <c r="C103" s="196"/>
      <c r="D103" s="197" t="s">
        <v>72</v>
      </c>
      <c r="E103" s="209" t="s">
        <v>149</v>
      </c>
      <c r="F103" s="209" t="s">
        <v>150</v>
      </c>
      <c r="G103" s="196"/>
      <c r="H103" s="196"/>
      <c r="I103" s="199"/>
      <c r="J103" s="210">
        <f>BK103</f>
        <v>19327.440000000002</v>
      </c>
      <c r="K103" s="196"/>
      <c r="L103" s="201"/>
      <c r="M103" s="202"/>
      <c r="N103" s="203"/>
      <c r="O103" s="203"/>
      <c r="P103" s="204">
        <f>SUM(P104:P118)</f>
        <v>0</v>
      </c>
      <c r="Q103" s="203"/>
      <c r="R103" s="204">
        <f>SUM(R104:R118)</f>
        <v>0.33514099999999997</v>
      </c>
      <c r="S103" s="203"/>
      <c r="T103" s="205">
        <f>SUM(T104:T118)</f>
        <v>0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R103" s="206" t="s">
        <v>77</v>
      </c>
      <c r="AT103" s="207" t="s">
        <v>72</v>
      </c>
      <c r="AU103" s="207" t="s">
        <v>77</v>
      </c>
      <c r="AY103" s="206" t="s">
        <v>148</v>
      </c>
      <c r="BK103" s="208">
        <f>SUM(BK104:BK118)</f>
        <v>19327.440000000002</v>
      </c>
    </row>
    <row r="104" s="1" customFormat="1" ht="16.5" customHeight="1">
      <c r="A104" s="37"/>
      <c r="B104" s="38"/>
      <c r="C104" s="211" t="s">
        <v>77</v>
      </c>
      <c r="D104" s="211" t="s">
        <v>151</v>
      </c>
      <c r="E104" s="212" t="s">
        <v>916</v>
      </c>
      <c r="F104" s="213" t="s">
        <v>917</v>
      </c>
      <c r="G104" s="214" t="s">
        <v>154</v>
      </c>
      <c r="H104" s="215">
        <v>2.5</v>
      </c>
      <c r="I104" s="216">
        <v>304.44</v>
      </c>
      <c r="J104" s="217">
        <f>ROUND(I104*H104,2)</f>
        <v>761.10000000000002</v>
      </c>
      <c r="K104" s="213" t="s">
        <v>155</v>
      </c>
      <c r="L104" s="43"/>
      <c r="M104" s="218" t="s">
        <v>19</v>
      </c>
      <c r="N104" s="219" t="s">
        <v>44</v>
      </c>
      <c r="O104" s="83"/>
      <c r="P104" s="220">
        <f>O104*H104</f>
        <v>0</v>
      </c>
      <c r="Q104" s="220">
        <v>0.018380000000000001</v>
      </c>
      <c r="R104" s="220">
        <f>Q104*H104</f>
        <v>0.045950000000000005</v>
      </c>
      <c r="S104" s="220">
        <v>0</v>
      </c>
      <c r="T104" s="22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2" t="s">
        <v>91</v>
      </c>
      <c r="AT104" s="222" t="s">
        <v>151</v>
      </c>
      <c r="AU104" s="222" t="s">
        <v>81</v>
      </c>
      <c r="AY104" s="16" t="s">
        <v>148</v>
      </c>
      <c r="BE104" s="223">
        <f>IF(N104="základní",J104,0)</f>
        <v>761.10000000000002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16" t="s">
        <v>77</v>
      </c>
      <c r="BK104" s="223">
        <f>ROUND(I104*H104,2)</f>
        <v>761.10000000000002</v>
      </c>
      <c r="BL104" s="16" t="s">
        <v>91</v>
      </c>
      <c r="BM104" s="222" t="s">
        <v>918</v>
      </c>
    </row>
    <row r="105" s="1" customFormat="1">
      <c r="A105" s="37"/>
      <c r="B105" s="38"/>
      <c r="C105" s="39"/>
      <c r="D105" s="224" t="s">
        <v>157</v>
      </c>
      <c r="E105" s="39"/>
      <c r="F105" s="225" t="s">
        <v>919</v>
      </c>
      <c r="G105" s="39"/>
      <c r="H105" s="39"/>
      <c r="I105" s="226"/>
      <c r="J105" s="39"/>
      <c r="K105" s="39"/>
      <c r="L105" s="43"/>
      <c r="M105" s="227"/>
      <c r="N105" s="228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157</v>
      </c>
      <c r="AU105" s="16" t="s">
        <v>81</v>
      </c>
    </row>
    <row r="106" s="1" customFormat="1">
      <c r="A106" s="37"/>
      <c r="B106" s="38"/>
      <c r="C106" s="39"/>
      <c r="D106" s="229" t="s">
        <v>159</v>
      </c>
      <c r="E106" s="39"/>
      <c r="F106" s="230" t="s">
        <v>920</v>
      </c>
      <c r="G106" s="39"/>
      <c r="H106" s="39"/>
      <c r="I106" s="226"/>
      <c r="J106" s="39"/>
      <c r="K106" s="39"/>
      <c r="L106" s="43"/>
      <c r="M106" s="227"/>
      <c r="N106" s="228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159</v>
      </c>
      <c r="AU106" s="16" t="s">
        <v>81</v>
      </c>
    </row>
    <row r="107" s="1" customFormat="1" ht="16.5" customHeight="1">
      <c r="A107" s="37"/>
      <c r="B107" s="38"/>
      <c r="C107" s="211" t="s">
        <v>81</v>
      </c>
      <c r="D107" s="211" t="s">
        <v>151</v>
      </c>
      <c r="E107" s="212" t="s">
        <v>152</v>
      </c>
      <c r="F107" s="213" t="s">
        <v>153</v>
      </c>
      <c r="G107" s="214" t="s">
        <v>154</v>
      </c>
      <c r="H107" s="215">
        <v>23.146000000000001</v>
      </c>
      <c r="I107" s="216">
        <v>198.24000000000001</v>
      </c>
      <c r="J107" s="217">
        <f>ROUND(I107*H107,2)</f>
        <v>4588.46</v>
      </c>
      <c r="K107" s="213" t="s">
        <v>155</v>
      </c>
      <c r="L107" s="43"/>
      <c r="M107" s="218" t="s">
        <v>19</v>
      </c>
      <c r="N107" s="219" t="s">
        <v>44</v>
      </c>
      <c r="O107" s="83"/>
      <c r="P107" s="220">
        <f>O107*H107</f>
        <v>0</v>
      </c>
      <c r="Q107" s="220">
        <v>0.0035000000000000001</v>
      </c>
      <c r="R107" s="220">
        <f>Q107*H107</f>
        <v>0.081011</v>
      </c>
      <c r="S107" s="220">
        <v>0</v>
      </c>
      <c r="T107" s="221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2" t="s">
        <v>91</v>
      </c>
      <c r="AT107" s="222" t="s">
        <v>151</v>
      </c>
      <c r="AU107" s="222" t="s">
        <v>81</v>
      </c>
      <c r="AY107" s="16" t="s">
        <v>148</v>
      </c>
      <c r="BE107" s="223">
        <f>IF(N107="základní",J107,0)</f>
        <v>4588.46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6" t="s">
        <v>77</v>
      </c>
      <c r="BK107" s="223">
        <f>ROUND(I107*H107,2)</f>
        <v>4588.46</v>
      </c>
      <c r="BL107" s="16" t="s">
        <v>91</v>
      </c>
      <c r="BM107" s="222" t="s">
        <v>921</v>
      </c>
    </row>
    <row r="108" s="1" customFormat="1">
      <c r="A108" s="37"/>
      <c r="B108" s="38"/>
      <c r="C108" s="39"/>
      <c r="D108" s="224" t="s">
        <v>157</v>
      </c>
      <c r="E108" s="39"/>
      <c r="F108" s="225" t="s">
        <v>158</v>
      </c>
      <c r="G108" s="39"/>
      <c r="H108" s="39"/>
      <c r="I108" s="226"/>
      <c r="J108" s="39"/>
      <c r="K108" s="39"/>
      <c r="L108" s="43"/>
      <c r="M108" s="227"/>
      <c r="N108" s="228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157</v>
      </c>
      <c r="AU108" s="16" t="s">
        <v>81</v>
      </c>
    </row>
    <row r="109" s="1" customFormat="1">
      <c r="A109" s="37"/>
      <c r="B109" s="38"/>
      <c r="C109" s="39"/>
      <c r="D109" s="229" t="s">
        <v>159</v>
      </c>
      <c r="E109" s="39"/>
      <c r="F109" s="230" t="s">
        <v>160</v>
      </c>
      <c r="G109" s="39"/>
      <c r="H109" s="39"/>
      <c r="I109" s="226"/>
      <c r="J109" s="39"/>
      <c r="K109" s="39"/>
      <c r="L109" s="43"/>
      <c r="M109" s="227"/>
      <c r="N109" s="228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159</v>
      </c>
      <c r="AU109" s="16" t="s">
        <v>81</v>
      </c>
    </row>
    <row r="110" s="12" customFormat="1">
      <c r="A110" s="12"/>
      <c r="B110" s="231"/>
      <c r="C110" s="232"/>
      <c r="D110" s="224" t="s">
        <v>161</v>
      </c>
      <c r="E110" s="233" t="s">
        <v>19</v>
      </c>
      <c r="F110" s="234" t="s">
        <v>922</v>
      </c>
      <c r="G110" s="232"/>
      <c r="H110" s="235">
        <v>23.146000000000001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T110" s="241" t="s">
        <v>161</v>
      </c>
      <c r="AU110" s="241" t="s">
        <v>81</v>
      </c>
      <c r="AV110" s="12" t="s">
        <v>81</v>
      </c>
      <c r="AW110" s="12" t="s">
        <v>35</v>
      </c>
      <c r="AX110" s="12" t="s">
        <v>77</v>
      </c>
      <c r="AY110" s="241" t="s">
        <v>148</v>
      </c>
    </row>
    <row r="111" s="1" customFormat="1" ht="16.5" customHeight="1">
      <c r="A111" s="37"/>
      <c r="B111" s="38"/>
      <c r="C111" s="211" t="s">
        <v>88</v>
      </c>
      <c r="D111" s="211" t="s">
        <v>151</v>
      </c>
      <c r="E111" s="212" t="s">
        <v>168</v>
      </c>
      <c r="F111" s="213" t="s">
        <v>169</v>
      </c>
      <c r="G111" s="214" t="s">
        <v>154</v>
      </c>
      <c r="H111" s="215">
        <v>59.479999999999997</v>
      </c>
      <c r="I111" s="216">
        <v>156.94</v>
      </c>
      <c r="J111" s="217">
        <f>ROUND(I111*H111,2)</f>
        <v>9334.7900000000009</v>
      </c>
      <c r="K111" s="213" t="s">
        <v>155</v>
      </c>
      <c r="L111" s="43"/>
      <c r="M111" s="218" t="s">
        <v>19</v>
      </c>
      <c r="N111" s="219" t="s">
        <v>44</v>
      </c>
      <c r="O111" s="83"/>
      <c r="P111" s="220">
        <f>O111*H111</f>
        <v>0</v>
      </c>
      <c r="Q111" s="220">
        <v>0.0035000000000000001</v>
      </c>
      <c r="R111" s="220">
        <f>Q111*H111</f>
        <v>0.20818</v>
      </c>
      <c r="S111" s="220">
        <v>0</v>
      </c>
      <c r="T111" s="22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22" t="s">
        <v>91</v>
      </c>
      <c r="AT111" s="222" t="s">
        <v>151</v>
      </c>
      <c r="AU111" s="222" t="s">
        <v>81</v>
      </c>
      <c r="AY111" s="16" t="s">
        <v>148</v>
      </c>
      <c r="BE111" s="223">
        <f>IF(N111="základní",J111,0)</f>
        <v>9334.7900000000009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16" t="s">
        <v>77</v>
      </c>
      <c r="BK111" s="223">
        <f>ROUND(I111*H111,2)</f>
        <v>9334.7900000000009</v>
      </c>
      <c r="BL111" s="16" t="s">
        <v>91</v>
      </c>
      <c r="BM111" s="222" t="s">
        <v>923</v>
      </c>
    </row>
    <row r="112" s="1" customFormat="1">
      <c r="A112" s="37"/>
      <c r="B112" s="38"/>
      <c r="C112" s="39"/>
      <c r="D112" s="224" t="s">
        <v>157</v>
      </c>
      <c r="E112" s="39"/>
      <c r="F112" s="225" t="s">
        <v>171</v>
      </c>
      <c r="G112" s="39"/>
      <c r="H112" s="39"/>
      <c r="I112" s="226"/>
      <c r="J112" s="39"/>
      <c r="K112" s="39"/>
      <c r="L112" s="43"/>
      <c r="M112" s="227"/>
      <c r="N112" s="228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157</v>
      </c>
      <c r="AU112" s="16" t="s">
        <v>81</v>
      </c>
    </row>
    <row r="113" s="1" customFormat="1">
      <c r="A113" s="37"/>
      <c r="B113" s="38"/>
      <c r="C113" s="39"/>
      <c r="D113" s="229" t="s">
        <v>159</v>
      </c>
      <c r="E113" s="39"/>
      <c r="F113" s="230" t="s">
        <v>172</v>
      </c>
      <c r="G113" s="39"/>
      <c r="H113" s="39"/>
      <c r="I113" s="226"/>
      <c r="J113" s="39"/>
      <c r="K113" s="39"/>
      <c r="L113" s="43"/>
      <c r="M113" s="227"/>
      <c r="N113" s="228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159</v>
      </c>
      <c r="AU113" s="16" t="s">
        <v>81</v>
      </c>
    </row>
    <row r="114" s="12" customFormat="1">
      <c r="A114" s="12"/>
      <c r="B114" s="231"/>
      <c r="C114" s="232"/>
      <c r="D114" s="224" t="s">
        <v>161</v>
      </c>
      <c r="E114" s="233" t="s">
        <v>19</v>
      </c>
      <c r="F114" s="234" t="s">
        <v>924</v>
      </c>
      <c r="G114" s="232"/>
      <c r="H114" s="235">
        <v>59.479999999999997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T114" s="241" t="s">
        <v>161</v>
      </c>
      <c r="AU114" s="241" t="s">
        <v>81</v>
      </c>
      <c r="AV114" s="12" t="s">
        <v>81</v>
      </c>
      <c r="AW114" s="12" t="s">
        <v>35</v>
      </c>
      <c r="AX114" s="12" t="s">
        <v>77</v>
      </c>
      <c r="AY114" s="241" t="s">
        <v>148</v>
      </c>
    </row>
    <row r="115" s="1" customFormat="1" ht="16.5" customHeight="1">
      <c r="A115" s="37"/>
      <c r="B115" s="38"/>
      <c r="C115" s="211" t="s">
        <v>91</v>
      </c>
      <c r="D115" s="211" t="s">
        <v>151</v>
      </c>
      <c r="E115" s="212" t="s">
        <v>175</v>
      </c>
      <c r="F115" s="213" t="s">
        <v>176</v>
      </c>
      <c r="G115" s="214" t="s">
        <v>154</v>
      </c>
      <c r="H115" s="215">
        <v>231.46000000000001</v>
      </c>
      <c r="I115" s="216">
        <v>20.059999999999999</v>
      </c>
      <c r="J115" s="217">
        <f>ROUND(I115*H115,2)</f>
        <v>4643.0900000000001</v>
      </c>
      <c r="K115" s="213" t="s">
        <v>155</v>
      </c>
      <c r="L115" s="43"/>
      <c r="M115" s="218" t="s">
        <v>19</v>
      </c>
      <c r="N115" s="219" t="s">
        <v>44</v>
      </c>
      <c r="O115" s="83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2" t="s">
        <v>91</v>
      </c>
      <c r="AT115" s="222" t="s">
        <v>151</v>
      </c>
      <c r="AU115" s="222" t="s">
        <v>81</v>
      </c>
      <c r="AY115" s="16" t="s">
        <v>148</v>
      </c>
      <c r="BE115" s="223">
        <f>IF(N115="základní",J115,0)</f>
        <v>4643.0900000000001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6" t="s">
        <v>77</v>
      </c>
      <c r="BK115" s="223">
        <f>ROUND(I115*H115,2)</f>
        <v>4643.0900000000001</v>
      </c>
      <c r="BL115" s="16" t="s">
        <v>91</v>
      </c>
      <c r="BM115" s="222" t="s">
        <v>925</v>
      </c>
    </row>
    <row r="116" s="1" customFormat="1">
      <c r="A116" s="37"/>
      <c r="B116" s="38"/>
      <c r="C116" s="39"/>
      <c r="D116" s="224" t="s">
        <v>157</v>
      </c>
      <c r="E116" s="39"/>
      <c r="F116" s="225" t="s">
        <v>178</v>
      </c>
      <c r="G116" s="39"/>
      <c r="H116" s="39"/>
      <c r="I116" s="226"/>
      <c r="J116" s="39"/>
      <c r="K116" s="39"/>
      <c r="L116" s="43"/>
      <c r="M116" s="227"/>
      <c r="N116" s="228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157</v>
      </c>
      <c r="AU116" s="16" t="s">
        <v>81</v>
      </c>
    </row>
    <row r="117" s="1" customFormat="1">
      <c r="A117" s="37"/>
      <c r="B117" s="38"/>
      <c r="C117" s="39"/>
      <c r="D117" s="229" t="s">
        <v>159</v>
      </c>
      <c r="E117" s="39"/>
      <c r="F117" s="230" t="s">
        <v>179</v>
      </c>
      <c r="G117" s="39"/>
      <c r="H117" s="39"/>
      <c r="I117" s="226"/>
      <c r="J117" s="39"/>
      <c r="K117" s="39"/>
      <c r="L117" s="43"/>
      <c r="M117" s="227"/>
      <c r="N117" s="228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159</v>
      </c>
      <c r="AU117" s="16" t="s">
        <v>81</v>
      </c>
    </row>
    <row r="118" s="12" customFormat="1">
      <c r="A118" s="12"/>
      <c r="B118" s="231"/>
      <c r="C118" s="232"/>
      <c r="D118" s="224" t="s">
        <v>161</v>
      </c>
      <c r="E118" s="233" t="s">
        <v>19</v>
      </c>
      <c r="F118" s="234" t="s">
        <v>926</v>
      </c>
      <c r="G118" s="232"/>
      <c r="H118" s="235">
        <v>231.46000000000001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41" t="s">
        <v>161</v>
      </c>
      <c r="AU118" s="241" t="s">
        <v>81</v>
      </c>
      <c r="AV118" s="12" t="s">
        <v>81</v>
      </c>
      <c r="AW118" s="12" t="s">
        <v>35</v>
      </c>
      <c r="AX118" s="12" t="s">
        <v>77</v>
      </c>
      <c r="AY118" s="241" t="s">
        <v>148</v>
      </c>
    </row>
    <row r="119" s="11" customFormat="1" ht="22.8" customHeight="1">
      <c r="A119" s="11"/>
      <c r="B119" s="195"/>
      <c r="C119" s="196"/>
      <c r="D119" s="197" t="s">
        <v>72</v>
      </c>
      <c r="E119" s="209" t="s">
        <v>194</v>
      </c>
      <c r="F119" s="209" t="s">
        <v>195</v>
      </c>
      <c r="G119" s="196"/>
      <c r="H119" s="196"/>
      <c r="I119" s="199"/>
      <c r="J119" s="210">
        <f>BK119</f>
        <v>14202.390000000001</v>
      </c>
      <c r="K119" s="196"/>
      <c r="L119" s="201"/>
      <c r="M119" s="202"/>
      <c r="N119" s="203"/>
      <c r="O119" s="203"/>
      <c r="P119" s="204">
        <f>SUM(P120:P127)</f>
        <v>0</v>
      </c>
      <c r="Q119" s="203"/>
      <c r="R119" s="204">
        <f>SUM(R120:R127)</f>
        <v>0.0300898</v>
      </c>
      <c r="S119" s="203"/>
      <c r="T119" s="205">
        <f>SUM(T120:T127)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6" t="s">
        <v>77</v>
      </c>
      <c r="AT119" s="207" t="s">
        <v>72</v>
      </c>
      <c r="AU119" s="207" t="s">
        <v>77</v>
      </c>
      <c r="AY119" s="206" t="s">
        <v>148</v>
      </c>
      <c r="BK119" s="208">
        <f>SUM(BK120:BK127)</f>
        <v>14202.390000000001</v>
      </c>
    </row>
    <row r="120" s="1" customFormat="1" ht="21.75" customHeight="1">
      <c r="A120" s="37"/>
      <c r="B120" s="38"/>
      <c r="C120" s="211" t="s">
        <v>174</v>
      </c>
      <c r="D120" s="211" t="s">
        <v>151</v>
      </c>
      <c r="E120" s="212" t="s">
        <v>196</v>
      </c>
      <c r="F120" s="213" t="s">
        <v>197</v>
      </c>
      <c r="G120" s="214" t="s">
        <v>154</v>
      </c>
      <c r="H120" s="215">
        <v>231.46000000000001</v>
      </c>
      <c r="I120" s="216">
        <v>57.82</v>
      </c>
      <c r="J120" s="217">
        <f>ROUND(I120*H120,2)</f>
        <v>13383.02</v>
      </c>
      <c r="K120" s="213" t="s">
        <v>155</v>
      </c>
      <c r="L120" s="43"/>
      <c r="M120" s="218" t="s">
        <v>19</v>
      </c>
      <c r="N120" s="219" t="s">
        <v>44</v>
      </c>
      <c r="O120" s="83"/>
      <c r="P120" s="220">
        <f>O120*H120</f>
        <v>0</v>
      </c>
      <c r="Q120" s="220">
        <v>0.00012999999999999999</v>
      </c>
      <c r="R120" s="220">
        <f>Q120*H120</f>
        <v>0.0300898</v>
      </c>
      <c r="S120" s="220">
        <v>0</v>
      </c>
      <c r="T120" s="22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2" t="s">
        <v>91</v>
      </c>
      <c r="AT120" s="222" t="s">
        <v>151</v>
      </c>
      <c r="AU120" s="222" t="s">
        <v>81</v>
      </c>
      <c r="AY120" s="16" t="s">
        <v>148</v>
      </c>
      <c r="BE120" s="223">
        <f>IF(N120="základní",J120,0)</f>
        <v>13383.02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6" t="s">
        <v>77</v>
      </c>
      <c r="BK120" s="223">
        <f>ROUND(I120*H120,2)</f>
        <v>13383.02</v>
      </c>
      <c r="BL120" s="16" t="s">
        <v>91</v>
      </c>
      <c r="BM120" s="222" t="s">
        <v>927</v>
      </c>
    </row>
    <row r="121" s="1" customFormat="1">
      <c r="A121" s="37"/>
      <c r="B121" s="38"/>
      <c r="C121" s="39"/>
      <c r="D121" s="224" t="s">
        <v>157</v>
      </c>
      <c r="E121" s="39"/>
      <c r="F121" s="225" t="s">
        <v>199</v>
      </c>
      <c r="G121" s="39"/>
      <c r="H121" s="39"/>
      <c r="I121" s="226"/>
      <c r="J121" s="39"/>
      <c r="K121" s="39"/>
      <c r="L121" s="43"/>
      <c r="M121" s="227"/>
      <c r="N121" s="228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157</v>
      </c>
      <c r="AU121" s="16" t="s">
        <v>81</v>
      </c>
    </row>
    <row r="122" s="1" customFormat="1">
      <c r="A122" s="37"/>
      <c r="B122" s="38"/>
      <c r="C122" s="39"/>
      <c r="D122" s="229" t="s">
        <v>159</v>
      </c>
      <c r="E122" s="39"/>
      <c r="F122" s="230" t="s">
        <v>200</v>
      </c>
      <c r="G122" s="39"/>
      <c r="H122" s="39"/>
      <c r="I122" s="226"/>
      <c r="J122" s="39"/>
      <c r="K122" s="39"/>
      <c r="L122" s="43"/>
      <c r="M122" s="227"/>
      <c r="N122" s="228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159</v>
      </c>
      <c r="AU122" s="16" t="s">
        <v>81</v>
      </c>
    </row>
    <row r="123" s="12" customFormat="1">
      <c r="A123" s="12"/>
      <c r="B123" s="231"/>
      <c r="C123" s="232"/>
      <c r="D123" s="224" t="s">
        <v>161</v>
      </c>
      <c r="E123" s="233" t="s">
        <v>19</v>
      </c>
      <c r="F123" s="234" t="s">
        <v>928</v>
      </c>
      <c r="G123" s="232"/>
      <c r="H123" s="235">
        <v>231.46000000000001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41" t="s">
        <v>161</v>
      </c>
      <c r="AU123" s="241" t="s">
        <v>81</v>
      </c>
      <c r="AV123" s="12" t="s">
        <v>81</v>
      </c>
      <c r="AW123" s="12" t="s">
        <v>35</v>
      </c>
      <c r="AX123" s="12" t="s">
        <v>77</v>
      </c>
      <c r="AY123" s="241" t="s">
        <v>148</v>
      </c>
    </row>
    <row r="124" s="1" customFormat="1" ht="16.5" customHeight="1">
      <c r="A124" s="37"/>
      <c r="B124" s="38"/>
      <c r="C124" s="211" t="s">
        <v>149</v>
      </c>
      <c r="D124" s="211" t="s">
        <v>151</v>
      </c>
      <c r="E124" s="212" t="s">
        <v>201</v>
      </c>
      <c r="F124" s="213" t="s">
        <v>202</v>
      </c>
      <c r="G124" s="214" t="s">
        <v>154</v>
      </c>
      <c r="H124" s="215">
        <v>231.46000000000001</v>
      </c>
      <c r="I124" s="216">
        <v>3.54</v>
      </c>
      <c r="J124" s="217">
        <f>ROUND(I124*H124,2)</f>
        <v>819.37</v>
      </c>
      <c r="K124" s="213" t="s">
        <v>155</v>
      </c>
      <c r="L124" s="43"/>
      <c r="M124" s="218" t="s">
        <v>19</v>
      </c>
      <c r="N124" s="219" t="s">
        <v>44</v>
      </c>
      <c r="O124" s="83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2" t="s">
        <v>91</v>
      </c>
      <c r="AT124" s="222" t="s">
        <v>151</v>
      </c>
      <c r="AU124" s="222" t="s">
        <v>81</v>
      </c>
      <c r="AY124" s="16" t="s">
        <v>148</v>
      </c>
      <c r="BE124" s="223">
        <f>IF(N124="základní",J124,0)</f>
        <v>819.37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6" t="s">
        <v>77</v>
      </c>
      <c r="BK124" s="223">
        <f>ROUND(I124*H124,2)</f>
        <v>819.37</v>
      </c>
      <c r="BL124" s="16" t="s">
        <v>91</v>
      </c>
      <c r="BM124" s="222" t="s">
        <v>929</v>
      </c>
    </row>
    <row r="125" s="1" customFormat="1">
      <c r="A125" s="37"/>
      <c r="B125" s="38"/>
      <c r="C125" s="39"/>
      <c r="D125" s="224" t="s">
        <v>157</v>
      </c>
      <c r="E125" s="39"/>
      <c r="F125" s="225" t="s">
        <v>204</v>
      </c>
      <c r="G125" s="39"/>
      <c r="H125" s="39"/>
      <c r="I125" s="226"/>
      <c r="J125" s="39"/>
      <c r="K125" s="39"/>
      <c r="L125" s="43"/>
      <c r="M125" s="227"/>
      <c r="N125" s="228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157</v>
      </c>
      <c r="AU125" s="16" t="s">
        <v>81</v>
      </c>
    </row>
    <row r="126" s="1" customFormat="1">
      <c r="A126" s="37"/>
      <c r="B126" s="38"/>
      <c r="C126" s="39"/>
      <c r="D126" s="229" t="s">
        <v>159</v>
      </c>
      <c r="E126" s="39"/>
      <c r="F126" s="230" t="s">
        <v>205</v>
      </c>
      <c r="G126" s="39"/>
      <c r="H126" s="39"/>
      <c r="I126" s="226"/>
      <c r="J126" s="39"/>
      <c r="K126" s="39"/>
      <c r="L126" s="43"/>
      <c r="M126" s="227"/>
      <c r="N126" s="228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159</v>
      </c>
      <c r="AU126" s="16" t="s">
        <v>81</v>
      </c>
    </row>
    <row r="127" s="12" customFormat="1">
      <c r="A127" s="12"/>
      <c r="B127" s="231"/>
      <c r="C127" s="232"/>
      <c r="D127" s="224" t="s">
        <v>161</v>
      </c>
      <c r="E127" s="233" t="s">
        <v>19</v>
      </c>
      <c r="F127" s="234" t="s">
        <v>926</v>
      </c>
      <c r="G127" s="232"/>
      <c r="H127" s="235">
        <v>231.46000000000001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41" t="s">
        <v>161</v>
      </c>
      <c r="AU127" s="241" t="s">
        <v>81</v>
      </c>
      <c r="AV127" s="12" t="s">
        <v>81</v>
      </c>
      <c r="AW127" s="12" t="s">
        <v>35</v>
      </c>
      <c r="AX127" s="12" t="s">
        <v>77</v>
      </c>
      <c r="AY127" s="241" t="s">
        <v>148</v>
      </c>
    </row>
    <row r="128" s="11" customFormat="1" ht="22.8" customHeight="1">
      <c r="A128" s="11"/>
      <c r="B128" s="195"/>
      <c r="C128" s="196"/>
      <c r="D128" s="197" t="s">
        <v>72</v>
      </c>
      <c r="E128" s="209" t="s">
        <v>227</v>
      </c>
      <c r="F128" s="209" t="s">
        <v>228</v>
      </c>
      <c r="G128" s="196"/>
      <c r="H128" s="196"/>
      <c r="I128" s="199"/>
      <c r="J128" s="210">
        <f>BK128</f>
        <v>1884.0099999999998</v>
      </c>
      <c r="K128" s="196"/>
      <c r="L128" s="201"/>
      <c r="M128" s="202"/>
      <c r="N128" s="203"/>
      <c r="O128" s="203"/>
      <c r="P128" s="204">
        <f>SUM(P129:P146)</f>
        <v>0</v>
      </c>
      <c r="Q128" s="203"/>
      <c r="R128" s="204">
        <f>SUM(R129:R146)</f>
        <v>0</v>
      </c>
      <c r="S128" s="203"/>
      <c r="T128" s="205">
        <f>SUM(T129:T146)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06" t="s">
        <v>77</v>
      </c>
      <c r="AT128" s="207" t="s">
        <v>72</v>
      </c>
      <c r="AU128" s="207" t="s">
        <v>77</v>
      </c>
      <c r="AY128" s="206" t="s">
        <v>148</v>
      </c>
      <c r="BK128" s="208">
        <f>SUM(BK129:BK146)</f>
        <v>1884.0099999999998</v>
      </c>
    </row>
    <row r="129" s="1" customFormat="1" ht="16.5" customHeight="1">
      <c r="A129" s="37"/>
      <c r="B129" s="38"/>
      <c r="C129" s="211" t="s">
        <v>194</v>
      </c>
      <c r="D129" s="211" t="s">
        <v>151</v>
      </c>
      <c r="E129" s="212" t="s">
        <v>229</v>
      </c>
      <c r="F129" s="213" t="s">
        <v>230</v>
      </c>
      <c r="G129" s="214" t="s">
        <v>231</v>
      </c>
      <c r="H129" s="215">
        <v>0.31347000000000003</v>
      </c>
      <c r="I129" s="216">
        <v>110.92</v>
      </c>
      <c r="J129" s="217">
        <f>ROUND(I129*H129,2)</f>
        <v>34.770000000000003</v>
      </c>
      <c r="K129" s="213" t="s">
        <v>155</v>
      </c>
      <c r="L129" s="43"/>
      <c r="M129" s="218" t="s">
        <v>19</v>
      </c>
      <c r="N129" s="219" t="s">
        <v>44</v>
      </c>
      <c r="O129" s="83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2" t="s">
        <v>91</v>
      </c>
      <c r="AT129" s="222" t="s">
        <v>151</v>
      </c>
      <c r="AU129" s="222" t="s">
        <v>81</v>
      </c>
      <c r="AY129" s="16" t="s">
        <v>148</v>
      </c>
      <c r="BE129" s="223">
        <f>IF(N129="základní",J129,0)</f>
        <v>34.770000000000003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6" t="s">
        <v>77</v>
      </c>
      <c r="BK129" s="223">
        <f>ROUND(I129*H129,2)</f>
        <v>34.770000000000003</v>
      </c>
      <c r="BL129" s="16" t="s">
        <v>91</v>
      </c>
      <c r="BM129" s="222" t="s">
        <v>930</v>
      </c>
    </row>
    <row r="130" s="1" customFormat="1">
      <c r="A130" s="37"/>
      <c r="B130" s="38"/>
      <c r="C130" s="39"/>
      <c r="D130" s="224" t="s">
        <v>157</v>
      </c>
      <c r="E130" s="39"/>
      <c r="F130" s="225" t="s">
        <v>233</v>
      </c>
      <c r="G130" s="39"/>
      <c r="H130" s="39"/>
      <c r="I130" s="226"/>
      <c r="J130" s="39"/>
      <c r="K130" s="39"/>
      <c r="L130" s="43"/>
      <c r="M130" s="227"/>
      <c r="N130" s="228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157</v>
      </c>
      <c r="AU130" s="16" t="s">
        <v>81</v>
      </c>
    </row>
    <row r="131" s="1" customFormat="1">
      <c r="A131" s="37"/>
      <c r="B131" s="38"/>
      <c r="C131" s="39"/>
      <c r="D131" s="229" t="s">
        <v>159</v>
      </c>
      <c r="E131" s="39"/>
      <c r="F131" s="230" t="s">
        <v>234</v>
      </c>
      <c r="G131" s="39"/>
      <c r="H131" s="39"/>
      <c r="I131" s="226"/>
      <c r="J131" s="39"/>
      <c r="K131" s="39"/>
      <c r="L131" s="43"/>
      <c r="M131" s="227"/>
      <c r="N131" s="228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159</v>
      </c>
      <c r="AU131" s="16" t="s">
        <v>81</v>
      </c>
    </row>
    <row r="132" s="1" customFormat="1" ht="16.5" customHeight="1">
      <c r="A132" s="37"/>
      <c r="B132" s="38"/>
      <c r="C132" s="211" t="s">
        <v>586</v>
      </c>
      <c r="D132" s="211" t="s">
        <v>151</v>
      </c>
      <c r="E132" s="212" t="s">
        <v>236</v>
      </c>
      <c r="F132" s="213" t="s">
        <v>237</v>
      </c>
      <c r="G132" s="214" t="s">
        <v>231</v>
      </c>
      <c r="H132" s="215">
        <v>0.31347000000000003</v>
      </c>
      <c r="I132" s="216">
        <v>875.55999999999995</v>
      </c>
      <c r="J132" s="217">
        <f>ROUND(I132*H132,2)</f>
        <v>274.45999999999998</v>
      </c>
      <c r="K132" s="213" t="s">
        <v>155</v>
      </c>
      <c r="L132" s="43"/>
      <c r="M132" s="218" t="s">
        <v>19</v>
      </c>
      <c r="N132" s="219" t="s">
        <v>44</v>
      </c>
      <c r="O132" s="83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91</v>
      </c>
      <c r="AT132" s="222" t="s">
        <v>151</v>
      </c>
      <c r="AU132" s="222" t="s">
        <v>81</v>
      </c>
      <c r="AY132" s="16" t="s">
        <v>148</v>
      </c>
      <c r="BE132" s="223">
        <f>IF(N132="základní",J132,0)</f>
        <v>274.45999999999998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6" t="s">
        <v>77</v>
      </c>
      <c r="BK132" s="223">
        <f>ROUND(I132*H132,2)</f>
        <v>274.45999999999998</v>
      </c>
      <c r="BL132" s="16" t="s">
        <v>91</v>
      </c>
      <c r="BM132" s="222" t="s">
        <v>931</v>
      </c>
    </row>
    <row r="133" s="1" customFormat="1">
      <c r="A133" s="37"/>
      <c r="B133" s="38"/>
      <c r="C133" s="39"/>
      <c r="D133" s="224" t="s">
        <v>157</v>
      </c>
      <c r="E133" s="39"/>
      <c r="F133" s="225" t="s">
        <v>239</v>
      </c>
      <c r="G133" s="39"/>
      <c r="H133" s="39"/>
      <c r="I133" s="226"/>
      <c r="J133" s="39"/>
      <c r="K133" s="39"/>
      <c r="L133" s="43"/>
      <c r="M133" s="227"/>
      <c r="N133" s="228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157</v>
      </c>
      <c r="AU133" s="16" t="s">
        <v>81</v>
      </c>
    </row>
    <row r="134" s="1" customFormat="1">
      <c r="A134" s="37"/>
      <c r="B134" s="38"/>
      <c r="C134" s="39"/>
      <c r="D134" s="229" t="s">
        <v>159</v>
      </c>
      <c r="E134" s="39"/>
      <c r="F134" s="230" t="s">
        <v>240</v>
      </c>
      <c r="G134" s="39"/>
      <c r="H134" s="39"/>
      <c r="I134" s="226"/>
      <c r="J134" s="39"/>
      <c r="K134" s="39"/>
      <c r="L134" s="43"/>
      <c r="M134" s="227"/>
      <c r="N134" s="228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159</v>
      </c>
      <c r="AU134" s="16" t="s">
        <v>81</v>
      </c>
    </row>
    <row r="135" s="1" customFormat="1" ht="21.75" customHeight="1">
      <c r="A135" s="37"/>
      <c r="B135" s="38"/>
      <c r="C135" s="211" t="s">
        <v>588</v>
      </c>
      <c r="D135" s="211" t="s">
        <v>151</v>
      </c>
      <c r="E135" s="212" t="s">
        <v>242</v>
      </c>
      <c r="F135" s="213" t="s">
        <v>243</v>
      </c>
      <c r="G135" s="214" t="s">
        <v>231</v>
      </c>
      <c r="H135" s="215">
        <v>0.31347000000000003</v>
      </c>
      <c r="I135" s="216">
        <v>93.219999999999999</v>
      </c>
      <c r="J135" s="217">
        <f>ROUND(I135*H135,2)</f>
        <v>29.219999999999999</v>
      </c>
      <c r="K135" s="213" t="s">
        <v>155</v>
      </c>
      <c r="L135" s="43"/>
      <c r="M135" s="218" t="s">
        <v>19</v>
      </c>
      <c r="N135" s="219" t="s">
        <v>44</v>
      </c>
      <c r="O135" s="83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91</v>
      </c>
      <c r="AT135" s="222" t="s">
        <v>151</v>
      </c>
      <c r="AU135" s="222" t="s">
        <v>81</v>
      </c>
      <c r="AY135" s="16" t="s">
        <v>148</v>
      </c>
      <c r="BE135" s="223">
        <f>IF(N135="základní",J135,0)</f>
        <v>29.219999999999999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6" t="s">
        <v>77</v>
      </c>
      <c r="BK135" s="223">
        <f>ROUND(I135*H135,2)</f>
        <v>29.219999999999999</v>
      </c>
      <c r="BL135" s="16" t="s">
        <v>91</v>
      </c>
      <c r="BM135" s="222" t="s">
        <v>932</v>
      </c>
    </row>
    <row r="136" s="1" customFormat="1">
      <c r="A136" s="37"/>
      <c r="B136" s="38"/>
      <c r="C136" s="39"/>
      <c r="D136" s="224" t="s">
        <v>157</v>
      </c>
      <c r="E136" s="39"/>
      <c r="F136" s="225" t="s">
        <v>245</v>
      </c>
      <c r="G136" s="39"/>
      <c r="H136" s="39"/>
      <c r="I136" s="226"/>
      <c r="J136" s="39"/>
      <c r="K136" s="39"/>
      <c r="L136" s="43"/>
      <c r="M136" s="227"/>
      <c r="N136" s="228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157</v>
      </c>
      <c r="AU136" s="16" t="s">
        <v>81</v>
      </c>
    </row>
    <row r="137" s="1" customFormat="1">
      <c r="A137" s="37"/>
      <c r="B137" s="38"/>
      <c r="C137" s="39"/>
      <c r="D137" s="229" t="s">
        <v>159</v>
      </c>
      <c r="E137" s="39"/>
      <c r="F137" s="230" t="s">
        <v>246</v>
      </c>
      <c r="G137" s="39"/>
      <c r="H137" s="39"/>
      <c r="I137" s="226"/>
      <c r="J137" s="39"/>
      <c r="K137" s="39"/>
      <c r="L137" s="43"/>
      <c r="M137" s="227"/>
      <c r="N137" s="228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159</v>
      </c>
      <c r="AU137" s="16" t="s">
        <v>81</v>
      </c>
    </row>
    <row r="138" s="1" customFormat="1" ht="16.5" customHeight="1">
      <c r="A138" s="37"/>
      <c r="B138" s="38"/>
      <c r="C138" s="211" t="s">
        <v>206</v>
      </c>
      <c r="D138" s="211" t="s">
        <v>151</v>
      </c>
      <c r="E138" s="212" t="s">
        <v>248</v>
      </c>
      <c r="F138" s="213" t="s">
        <v>249</v>
      </c>
      <c r="G138" s="214" t="s">
        <v>231</v>
      </c>
      <c r="H138" s="215">
        <v>0.31347000000000003</v>
      </c>
      <c r="I138" s="216">
        <v>269.04000000000002</v>
      </c>
      <c r="J138" s="217">
        <f>ROUND(I138*H138,2)</f>
        <v>84.340000000000003</v>
      </c>
      <c r="K138" s="213" t="s">
        <v>155</v>
      </c>
      <c r="L138" s="43"/>
      <c r="M138" s="218" t="s">
        <v>19</v>
      </c>
      <c r="N138" s="219" t="s">
        <v>44</v>
      </c>
      <c r="O138" s="83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2" t="s">
        <v>91</v>
      </c>
      <c r="AT138" s="222" t="s">
        <v>151</v>
      </c>
      <c r="AU138" s="222" t="s">
        <v>81</v>
      </c>
      <c r="AY138" s="16" t="s">
        <v>148</v>
      </c>
      <c r="BE138" s="223">
        <f>IF(N138="základní",J138,0)</f>
        <v>84.340000000000003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6" t="s">
        <v>77</v>
      </c>
      <c r="BK138" s="223">
        <f>ROUND(I138*H138,2)</f>
        <v>84.340000000000003</v>
      </c>
      <c r="BL138" s="16" t="s">
        <v>91</v>
      </c>
      <c r="BM138" s="222" t="s">
        <v>933</v>
      </c>
    </row>
    <row r="139" s="1" customFormat="1">
      <c r="A139" s="37"/>
      <c r="B139" s="38"/>
      <c r="C139" s="39"/>
      <c r="D139" s="224" t="s">
        <v>157</v>
      </c>
      <c r="E139" s="39"/>
      <c r="F139" s="225" t="s">
        <v>251</v>
      </c>
      <c r="G139" s="39"/>
      <c r="H139" s="39"/>
      <c r="I139" s="226"/>
      <c r="J139" s="39"/>
      <c r="K139" s="39"/>
      <c r="L139" s="43"/>
      <c r="M139" s="227"/>
      <c r="N139" s="228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157</v>
      </c>
      <c r="AU139" s="16" t="s">
        <v>81</v>
      </c>
    </row>
    <row r="140" s="1" customFormat="1">
      <c r="A140" s="37"/>
      <c r="B140" s="38"/>
      <c r="C140" s="39"/>
      <c r="D140" s="229" t="s">
        <v>159</v>
      </c>
      <c r="E140" s="39"/>
      <c r="F140" s="230" t="s">
        <v>252</v>
      </c>
      <c r="G140" s="39"/>
      <c r="H140" s="39"/>
      <c r="I140" s="226"/>
      <c r="J140" s="39"/>
      <c r="K140" s="39"/>
      <c r="L140" s="43"/>
      <c r="M140" s="227"/>
      <c r="N140" s="228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159</v>
      </c>
      <c r="AU140" s="16" t="s">
        <v>81</v>
      </c>
    </row>
    <row r="141" s="1" customFormat="1" ht="16.5" customHeight="1">
      <c r="A141" s="37"/>
      <c r="B141" s="38"/>
      <c r="C141" s="211" t="s">
        <v>212</v>
      </c>
      <c r="D141" s="211" t="s">
        <v>151</v>
      </c>
      <c r="E141" s="212" t="s">
        <v>254</v>
      </c>
      <c r="F141" s="213" t="s">
        <v>255</v>
      </c>
      <c r="G141" s="214" t="s">
        <v>231</v>
      </c>
      <c r="H141" s="215">
        <v>55.68</v>
      </c>
      <c r="I141" s="216">
        <v>11.800000000000001</v>
      </c>
      <c r="J141" s="217">
        <f>ROUND(I141*H141,2)</f>
        <v>657.01999999999998</v>
      </c>
      <c r="K141" s="213" t="s">
        <v>155</v>
      </c>
      <c r="L141" s="43"/>
      <c r="M141" s="218" t="s">
        <v>19</v>
      </c>
      <c r="N141" s="219" t="s">
        <v>44</v>
      </c>
      <c r="O141" s="83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91</v>
      </c>
      <c r="AT141" s="222" t="s">
        <v>151</v>
      </c>
      <c r="AU141" s="222" t="s">
        <v>81</v>
      </c>
      <c r="AY141" s="16" t="s">
        <v>148</v>
      </c>
      <c r="BE141" s="223">
        <f>IF(N141="základní",J141,0)</f>
        <v>657.01999999999998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6" t="s">
        <v>77</v>
      </c>
      <c r="BK141" s="223">
        <f>ROUND(I141*H141,2)</f>
        <v>657.01999999999998</v>
      </c>
      <c r="BL141" s="16" t="s">
        <v>91</v>
      </c>
      <c r="BM141" s="222" t="s">
        <v>934</v>
      </c>
    </row>
    <row r="142" s="1" customFormat="1">
      <c r="A142" s="37"/>
      <c r="B142" s="38"/>
      <c r="C142" s="39"/>
      <c r="D142" s="224" t="s">
        <v>157</v>
      </c>
      <c r="E142" s="39"/>
      <c r="F142" s="225" t="s">
        <v>257</v>
      </c>
      <c r="G142" s="39"/>
      <c r="H142" s="39"/>
      <c r="I142" s="226"/>
      <c r="J142" s="39"/>
      <c r="K142" s="39"/>
      <c r="L142" s="43"/>
      <c r="M142" s="227"/>
      <c r="N142" s="228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157</v>
      </c>
      <c r="AU142" s="16" t="s">
        <v>81</v>
      </c>
    </row>
    <row r="143" s="1" customFormat="1">
      <c r="A143" s="37"/>
      <c r="B143" s="38"/>
      <c r="C143" s="39"/>
      <c r="D143" s="229" t="s">
        <v>159</v>
      </c>
      <c r="E143" s="39"/>
      <c r="F143" s="230" t="s">
        <v>258</v>
      </c>
      <c r="G143" s="39"/>
      <c r="H143" s="39"/>
      <c r="I143" s="226"/>
      <c r="J143" s="39"/>
      <c r="K143" s="39"/>
      <c r="L143" s="43"/>
      <c r="M143" s="227"/>
      <c r="N143" s="228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159</v>
      </c>
      <c r="AU143" s="16" t="s">
        <v>81</v>
      </c>
    </row>
    <row r="144" s="1" customFormat="1" ht="21.75" customHeight="1">
      <c r="A144" s="37"/>
      <c r="B144" s="38"/>
      <c r="C144" s="211" t="s">
        <v>220</v>
      </c>
      <c r="D144" s="211" t="s">
        <v>151</v>
      </c>
      <c r="E144" s="212" t="s">
        <v>260</v>
      </c>
      <c r="F144" s="213" t="s">
        <v>261</v>
      </c>
      <c r="G144" s="214" t="s">
        <v>231</v>
      </c>
      <c r="H144" s="215">
        <v>0.55679999999999996</v>
      </c>
      <c r="I144" s="216">
        <v>1444.3199999999999</v>
      </c>
      <c r="J144" s="217">
        <f>ROUND(I144*H144,2)</f>
        <v>804.20000000000005</v>
      </c>
      <c r="K144" s="213" t="s">
        <v>155</v>
      </c>
      <c r="L144" s="43"/>
      <c r="M144" s="218" t="s">
        <v>19</v>
      </c>
      <c r="N144" s="219" t="s">
        <v>44</v>
      </c>
      <c r="O144" s="83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91</v>
      </c>
      <c r="AT144" s="222" t="s">
        <v>151</v>
      </c>
      <c r="AU144" s="222" t="s">
        <v>81</v>
      </c>
      <c r="AY144" s="16" t="s">
        <v>148</v>
      </c>
      <c r="BE144" s="223">
        <f>IF(N144="základní",J144,0)</f>
        <v>804.20000000000005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6" t="s">
        <v>77</v>
      </c>
      <c r="BK144" s="223">
        <f>ROUND(I144*H144,2)</f>
        <v>804.20000000000005</v>
      </c>
      <c r="BL144" s="16" t="s">
        <v>91</v>
      </c>
      <c r="BM144" s="222" t="s">
        <v>935</v>
      </c>
    </row>
    <row r="145" s="1" customFormat="1">
      <c r="A145" s="37"/>
      <c r="B145" s="38"/>
      <c r="C145" s="39"/>
      <c r="D145" s="224" t="s">
        <v>157</v>
      </c>
      <c r="E145" s="39"/>
      <c r="F145" s="225" t="s">
        <v>263</v>
      </c>
      <c r="G145" s="39"/>
      <c r="H145" s="39"/>
      <c r="I145" s="226"/>
      <c r="J145" s="39"/>
      <c r="K145" s="39"/>
      <c r="L145" s="43"/>
      <c r="M145" s="227"/>
      <c r="N145" s="228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157</v>
      </c>
      <c r="AU145" s="16" t="s">
        <v>81</v>
      </c>
    </row>
    <row r="146" s="1" customFormat="1">
      <c r="A146" s="37"/>
      <c r="B146" s="38"/>
      <c r="C146" s="39"/>
      <c r="D146" s="229" t="s">
        <v>159</v>
      </c>
      <c r="E146" s="39"/>
      <c r="F146" s="230" t="s">
        <v>264</v>
      </c>
      <c r="G146" s="39"/>
      <c r="H146" s="39"/>
      <c r="I146" s="226"/>
      <c r="J146" s="39"/>
      <c r="K146" s="39"/>
      <c r="L146" s="43"/>
      <c r="M146" s="227"/>
      <c r="N146" s="228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159</v>
      </c>
      <c r="AU146" s="16" t="s">
        <v>81</v>
      </c>
    </row>
    <row r="147" s="11" customFormat="1" ht="22.8" customHeight="1">
      <c r="A147" s="11"/>
      <c r="B147" s="195"/>
      <c r="C147" s="196"/>
      <c r="D147" s="197" t="s">
        <v>72</v>
      </c>
      <c r="E147" s="209" t="s">
        <v>265</v>
      </c>
      <c r="F147" s="209" t="s">
        <v>266</v>
      </c>
      <c r="G147" s="196"/>
      <c r="H147" s="196"/>
      <c r="I147" s="199"/>
      <c r="J147" s="210">
        <f>BK147</f>
        <v>537.85000000000002</v>
      </c>
      <c r="K147" s="196"/>
      <c r="L147" s="201"/>
      <c r="M147" s="202"/>
      <c r="N147" s="203"/>
      <c r="O147" s="203"/>
      <c r="P147" s="204">
        <f>SUM(P148:P150)</f>
        <v>0</v>
      </c>
      <c r="Q147" s="203"/>
      <c r="R147" s="204">
        <f>SUM(R148:R150)</f>
        <v>0</v>
      </c>
      <c r="S147" s="203"/>
      <c r="T147" s="205">
        <f>SUM(T148:T150)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6" t="s">
        <v>77</v>
      </c>
      <c r="AT147" s="207" t="s">
        <v>72</v>
      </c>
      <c r="AU147" s="207" t="s">
        <v>77</v>
      </c>
      <c r="AY147" s="206" t="s">
        <v>148</v>
      </c>
      <c r="BK147" s="208">
        <f>SUM(BK148:BK150)</f>
        <v>537.85000000000002</v>
      </c>
    </row>
    <row r="148" s="1" customFormat="1" ht="16.5" customHeight="1">
      <c r="A148" s="37"/>
      <c r="B148" s="38"/>
      <c r="C148" s="211" t="s">
        <v>8</v>
      </c>
      <c r="D148" s="211" t="s">
        <v>151</v>
      </c>
      <c r="E148" s="212" t="s">
        <v>267</v>
      </c>
      <c r="F148" s="213" t="s">
        <v>268</v>
      </c>
      <c r="G148" s="214" t="s">
        <v>231</v>
      </c>
      <c r="H148" s="215">
        <v>0.36523</v>
      </c>
      <c r="I148" s="216">
        <v>1472.6400000000001</v>
      </c>
      <c r="J148" s="217">
        <f>ROUND(I148*H148,2)</f>
        <v>537.85000000000002</v>
      </c>
      <c r="K148" s="213" t="s">
        <v>155</v>
      </c>
      <c r="L148" s="43"/>
      <c r="M148" s="218" t="s">
        <v>19</v>
      </c>
      <c r="N148" s="219" t="s">
        <v>44</v>
      </c>
      <c r="O148" s="83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91</v>
      </c>
      <c r="AT148" s="222" t="s">
        <v>151</v>
      </c>
      <c r="AU148" s="222" t="s">
        <v>81</v>
      </c>
      <c r="AY148" s="16" t="s">
        <v>148</v>
      </c>
      <c r="BE148" s="223">
        <f>IF(N148="základní",J148,0)</f>
        <v>537.85000000000002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77</v>
      </c>
      <c r="BK148" s="223">
        <f>ROUND(I148*H148,2)</f>
        <v>537.85000000000002</v>
      </c>
      <c r="BL148" s="16" t="s">
        <v>91</v>
      </c>
      <c r="BM148" s="222" t="s">
        <v>936</v>
      </c>
    </row>
    <row r="149" s="1" customFormat="1">
      <c r="A149" s="37"/>
      <c r="B149" s="38"/>
      <c r="C149" s="39"/>
      <c r="D149" s="224" t="s">
        <v>157</v>
      </c>
      <c r="E149" s="39"/>
      <c r="F149" s="225" t="s">
        <v>270</v>
      </c>
      <c r="G149" s="39"/>
      <c r="H149" s="39"/>
      <c r="I149" s="226"/>
      <c r="J149" s="39"/>
      <c r="K149" s="39"/>
      <c r="L149" s="43"/>
      <c r="M149" s="227"/>
      <c r="N149" s="228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157</v>
      </c>
      <c r="AU149" s="16" t="s">
        <v>81</v>
      </c>
    </row>
    <row r="150" s="1" customFormat="1">
      <c r="A150" s="37"/>
      <c r="B150" s="38"/>
      <c r="C150" s="39"/>
      <c r="D150" s="229" t="s">
        <v>159</v>
      </c>
      <c r="E150" s="39"/>
      <c r="F150" s="230" t="s">
        <v>271</v>
      </c>
      <c r="G150" s="39"/>
      <c r="H150" s="39"/>
      <c r="I150" s="226"/>
      <c r="J150" s="39"/>
      <c r="K150" s="39"/>
      <c r="L150" s="43"/>
      <c r="M150" s="227"/>
      <c r="N150" s="228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159</v>
      </c>
      <c r="AU150" s="16" t="s">
        <v>81</v>
      </c>
    </row>
    <row r="151" s="11" customFormat="1" ht="25.92" customHeight="1">
      <c r="A151" s="11"/>
      <c r="B151" s="195"/>
      <c r="C151" s="196"/>
      <c r="D151" s="197" t="s">
        <v>72</v>
      </c>
      <c r="E151" s="198" t="s">
        <v>272</v>
      </c>
      <c r="F151" s="198" t="s">
        <v>273</v>
      </c>
      <c r="G151" s="196"/>
      <c r="H151" s="196"/>
      <c r="I151" s="199"/>
      <c r="J151" s="200">
        <f>BK151</f>
        <v>112360.16</v>
      </c>
      <c r="K151" s="196"/>
      <c r="L151" s="201"/>
      <c r="M151" s="202"/>
      <c r="N151" s="203"/>
      <c r="O151" s="203"/>
      <c r="P151" s="204">
        <f>P152+P167+P179+P182+P193+P198+P228</f>
        <v>0</v>
      </c>
      <c r="Q151" s="203"/>
      <c r="R151" s="204">
        <f>R152+R167+R179+R182+R193+R198+R228</f>
        <v>0.57877840000000003</v>
      </c>
      <c r="S151" s="203"/>
      <c r="T151" s="205">
        <f>T152+T167+T179+T182+T193+T198+T228</f>
        <v>0.31346703000000004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R151" s="206" t="s">
        <v>81</v>
      </c>
      <c r="AT151" s="207" t="s">
        <v>72</v>
      </c>
      <c r="AU151" s="207" t="s">
        <v>73</v>
      </c>
      <c r="AY151" s="206" t="s">
        <v>148</v>
      </c>
      <c r="BK151" s="208">
        <f>BK152+BK167+BK179+BK182+BK193+BK198+BK228</f>
        <v>112360.16</v>
      </c>
    </row>
    <row r="152" s="11" customFormat="1" ht="22.8" customHeight="1">
      <c r="A152" s="11"/>
      <c r="B152" s="195"/>
      <c r="C152" s="196"/>
      <c r="D152" s="197" t="s">
        <v>72</v>
      </c>
      <c r="E152" s="209" t="s">
        <v>282</v>
      </c>
      <c r="F152" s="209" t="s">
        <v>283</v>
      </c>
      <c r="G152" s="196"/>
      <c r="H152" s="196"/>
      <c r="I152" s="199"/>
      <c r="J152" s="210">
        <f>BK152</f>
        <v>16771.939999999999</v>
      </c>
      <c r="K152" s="196"/>
      <c r="L152" s="201"/>
      <c r="M152" s="202"/>
      <c r="N152" s="203"/>
      <c r="O152" s="203"/>
      <c r="P152" s="204">
        <f>SUM(P153:P166)</f>
        <v>0</v>
      </c>
      <c r="Q152" s="203"/>
      <c r="R152" s="204">
        <f>SUM(R153:R166)</f>
        <v>0.044270000000000004</v>
      </c>
      <c r="S152" s="203"/>
      <c r="T152" s="205">
        <f>SUM(T153:T166)</f>
        <v>0.03866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06" t="s">
        <v>81</v>
      </c>
      <c r="AT152" s="207" t="s">
        <v>72</v>
      </c>
      <c r="AU152" s="207" t="s">
        <v>77</v>
      </c>
      <c r="AY152" s="206" t="s">
        <v>148</v>
      </c>
      <c r="BK152" s="208">
        <f>SUM(BK153:BK166)</f>
        <v>16771.939999999999</v>
      </c>
    </row>
    <row r="153" s="1" customFormat="1" ht="16.5" customHeight="1">
      <c r="A153" s="37"/>
      <c r="B153" s="38"/>
      <c r="C153" s="211" t="s">
        <v>235</v>
      </c>
      <c r="D153" s="211" t="s">
        <v>151</v>
      </c>
      <c r="E153" s="212" t="s">
        <v>285</v>
      </c>
      <c r="F153" s="213" t="s">
        <v>286</v>
      </c>
      <c r="G153" s="214" t="s">
        <v>287</v>
      </c>
      <c r="H153" s="215">
        <v>2</v>
      </c>
      <c r="I153" s="216">
        <v>885</v>
      </c>
      <c r="J153" s="217">
        <f>ROUND(I153*H153,2)</f>
        <v>1770</v>
      </c>
      <c r="K153" s="213" t="s">
        <v>155</v>
      </c>
      <c r="L153" s="43"/>
      <c r="M153" s="218" t="s">
        <v>19</v>
      </c>
      <c r="N153" s="219" t="s">
        <v>44</v>
      </c>
      <c r="O153" s="83"/>
      <c r="P153" s="220">
        <f>O153*H153</f>
        <v>0</v>
      </c>
      <c r="Q153" s="220">
        <v>0</v>
      </c>
      <c r="R153" s="220">
        <f>Q153*H153</f>
        <v>0</v>
      </c>
      <c r="S153" s="220">
        <v>0.01933</v>
      </c>
      <c r="T153" s="221">
        <f>S153*H153</f>
        <v>0.03866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2" t="s">
        <v>235</v>
      </c>
      <c r="AT153" s="222" t="s">
        <v>151</v>
      </c>
      <c r="AU153" s="222" t="s">
        <v>81</v>
      </c>
      <c r="AY153" s="16" t="s">
        <v>148</v>
      </c>
      <c r="BE153" s="223">
        <f>IF(N153="základní",J153,0)</f>
        <v>1770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6" t="s">
        <v>77</v>
      </c>
      <c r="BK153" s="223">
        <f>ROUND(I153*H153,2)</f>
        <v>1770</v>
      </c>
      <c r="BL153" s="16" t="s">
        <v>235</v>
      </c>
      <c r="BM153" s="222" t="s">
        <v>937</v>
      </c>
    </row>
    <row r="154" s="1" customFormat="1">
      <c r="A154" s="37"/>
      <c r="B154" s="38"/>
      <c r="C154" s="39"/>
      <c r="D154" s="224" t="s">
        <v>157</v>
      </c>
      <c r="E154" s="39"/>
      <c r="F154" s="225" t="s">
        <v>289</v>
      </c>
      <c r="G154" s="39"/>
      <c r="H154" s="39"/>
      <c r="I154" s="226"/>
      <c r="J154" s="39"/>
      <c r="K154" s="39"/>
      <c r="L154" s="43"/>
      <c r="M154" s="227"/>
      <c r="N154" s="228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157</v>
      </c>
      <c r="AU154" s="16" t="s">
        <v>81</v>
      </c>
    </row>
    <row r="155" s="1" customFormat="1">
      <c r="A155" s="37"/>
      <c r="B155" s="38"/>
      <c r="C155" s="39"/>
      <c r="D155" s="229" t="s">
        <v>159</v>
      </c>
      <c r="E155" s="39"/>
      <c r="F155" s="230" t="s">
        <v>290</v>
      </c>
      <c r="G155" s="39"/>
      <c r="H155" s="39"/>
      <c r="I155" s="226"/>
      <c r="J155" s="39"/>
      <c r="K155" s="39"/>
      <c r="L155" s="43"/>
      <c r="M155" s="227"/>
      <c r="N155" s="228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159</v>
      </c>
      <c r="AU155" s="16" t="s">
        <v>81</v>
      </c>
    </row>
    <row r="156" s="1" customFormat="1" ht="16.5" customHeight="1">
      <c r="A156" s="37"/>
      <c r="B156" s="38"/>
      <c r="C156" s="211" t="s">
        <v>241</v>
      </c>
      <c r="D156" s="211" t="s">
        <v>151</v>
      </c>
      <c r="E156" s="212" t="s">
        <v>292</v>
      </c>
      <c r="F156" s="213" t="s">
        <v>293</v>
      </c>
      <c r="G156" s="214" t="s">
        <v>287</v>
      </c>
      <c r="H156" s="215">
        <v>2</v>
      </c>
      <c r="I156" s="216">
        <v>5310</v>
      </c>
      <c r="J156" s="217">
        <f>ROUND(I156*H156,2)</f>
        <v>10620</v>
      </c>
      <c r="K156" s="213" t="s">
        <v>155</v>
      </c>
      <c r="L156" s="43"/>
      <c r="M156" s="218" t="s">
        <v>19</v>
      </c>
      <c r="N156" s="219" t="s">
        <v>44</v>
      </c>
      <c r="O156" s="83"/>
      <c r="P156" s="220">
        <f>O156*H156</f>
        <v>0</v>
      </c>
      <c r="Q156" s="220">
        <v>0.014760000000000001</v>
      </c>
      <c r="R156" s="220">
        <f>Q156*H156</f>
        <v>0.029520000000000001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235</v>
      </c>
      <c r="AT156" s="222" t="s">
        <v>151</v>
      </c>
      <c r="AU156" s="222" t="s">
        <v>81</v>
      </c>
      <c r="AY156" s="16" t="s">
        <v>148</v>
      </c>
      <c r="BE156" s="223">
        <f>IF(N156="základní",J156,0)</f>
        <v>10620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6" t="s">
        <v>77</v>
      </c>
      <c r="BK156" s="223">
        <f>ROUND(I156*H156,2)</f>
        <v>10620</v>
      </c>
      <c r="BL156" s="16" t="s">
        <v>235</v>
      </c>
      <c r="BM156" s="222" t="s">
        <v>938</v>
      </c>
    </row>
    <row r="157" s="1" customFormat="1">
      <c r="A157" s="37"/>
      <c r="B157" s="38"/>
      <c r="C157" s="39"/>
      <c r="D157" s="224" t="s">
        <v>157</v>
      </c>
      <c r="E157" s="39"/>
      <c r="F157" s="225" t="s">
        <v>295</v>
      </c>
      <c r="G157" s="39"/>
      <c r="H157" s="39"/>
      <c r="I157" s="226"/>
      <c r="J157" s="39"/>
      <c r="K157" s="39"/>
      <c r="L157" s="43"/>
      <c r="M157" s="227"/>
      <c r="N157" s="228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157</v>
      </c>
      <c r="AU157" s="16" t="s">
        <v>81</v>
      </c>
    </row>
    <row r="158" s="1" customFormat="1">
      <c r="A158" s="37"/>
      <c r="B158" s="38"/>
      <c r="C158" s="39"/>
      <c r="D158" s="229" t="s">
        <v>159</v>
      </c>
      <c r="E158" s="39"/>
      <c r="F158" s="230" t="s">
        <v>296</v>
      </c>
      <c r="G158" s="39"/>
      <c r="H158" s="39"/>
      <c r="I158" s="226"/>
      <c r="J158" s="39"/>
      <c r="K158" s="39"/>
      <c r="L158" s="43"/>
      <c r="M158" s="227"/>
      <c r="N158" s="228"/>
      <c r="O158" s="83"/>
      <c r="P158" s="83"/>
      <c r="Q158" s="83"/>
      <c r="R158" s="83"/>
      <c r="S158" s="83"/>
      <c r="T158" s="84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159</v>
      </c>
      <c r="AU158" s="16" t="s">
        <v>81</v>
      </c>
    </row>
    <row r="159" s="1" customFormat="1" ht="16.5" customHeight="1">
      <c r="A159" s="37"/>
      <c r="B159" s="38"/>
      <c r="C159" s="211" t="s">
        <v>247</v>
      </c>
      <c r="D159" s="211" t="s">
        <v>151</v>
      </c>
      <c r="E159" s="212" t="s">
        <v>316</v>
      </c>
      <c r="F159" s="213" t="s">
        <v>317</v>
      </c>
      <c r="G159" s="214" t="s">
        <v>287</v>
      </c>
      <c r="H159" s="215">
        <v>1</v>
      </c>
      <c r="I159" s="216">
        <v>1770</v>
      </c>
      <c r="J159" s="217">
        <f>ROUND(I159*H159,2)</f>
        <v>1770</v>
      </c>
      <c r="K159" s="213" t="s">
        <v>19</v>
      </c>
      <c r="L159" s="43"/>
      <c r="M159" s="218" t="s">
        <v>19</v>
      </c>
      <c r="N159" s="219" t="s">
        <v>44</v>
      </c>
      <c r="O159" s="83"/>
      <c r="P159" s="220">
        <f>O159*H159</f>
        <v>0</v>
      </c>
      <c r="Q159" s="220">
        <v>0.014749999999999999</v>
      </c>
      <c r="R159" s="220">
        <f>Q159*H159</f>
        <v>0.014749999999999999</v>
      </c>
      <c r="S159" s="220">
        <v>0</v>
      </c>
      <c r="T159" s="22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2" t="s">
        <v>235</v>
      </c>
      <c r="AT159" s="222" t="s">
        <v>151</v>
      </c>
      <c r="AU159" s="222" t="s">
        <v>81</v>
      </c>
      <c r="AY159" s="16" t="s">
        <v>148</v>
      </c>
      <c r="BE159" s="223">
        <f>IF(N159="základní",J159,0)</f>
        <v>1770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6" t="s">
        <v>77</v>
      </c>
      <c r="BK159" s="223">
        <f>ROUND(I159*H159,2)</f>
        <v>1770</v>
      </c>
      <c r="BL159" s="16" t="s">
        <v>235</v>
      </c>
      <c r="BM159" s="222" t="s">
        <v>939</v>
      </c>
    </row>
    <row r="160" s="1" customFormat="1">
      <c r="A160" s="37"/>
      <c r="B160" s="38"/>
      <c r="C160" s="39"/>
      <c r="D160" s="224" t="s">
        <v>157</v>
      </c>
      <c r="E160" s="39"/>
      <c r="F160" s="225" t="s">
        <v>313</v>
      </c>
      <c r="G160" s="39"/>
      <c r="H160" s="39"/>
      <c r="I160" s="226"/>
      <c r="J160" s="39"/>
      <c r="K160" s="39"/>
      <c r="L160" s="43"/>
      <c r="M160" s="227"/>
      <c r="N160" s="228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157</v>
      </c>
      <c r="AU160" s="16" t="s">
        <v>81</v>
      </c>
    </row>
    <row r="161" s="1" customFormat="1" ht="16.5" customHeight="1">
      <c r="A161" s="37"/>
      <c r="B161" s="38"/>
      <c r="C161" s="211" t="s">
        <v>253</v>
      </c>
      <c r="D161" s="211" t="s">
        <v>151</v>
      </c>
      <c r="E161" s="212" t="s">
        <v>825</v>
      </c>
      <c r="F161" s="213" t="s">
        <v>826</v>
      </c>
      <c r="G161" s="214" t="s">
        <v>231</v>
      </c>
      <c r="H161" s="215">
        <v>0.044269999999999997</v>
      </c>
      <c r="I161" s="216">
        <v>29500</v>
      </c>
      <c r="J161" s="217">
        <f>ROUND(I161*H161,2)</f>
        <v>1305.97</v>
      </c>
      <c r="K161" s="213" t="s">
        <v>155</v>
      </c>
      <c r="L161" s="43"/>
      <c r="M161" s="218" t="s">
        <v>19</v>
      </c>
      <c r="N161" s="219" t="s">
        <v>44</v>
      </c>
      <c r="O161" s="83"/>
      <c r="P161" s="220">
        <f>O161*H161</f>
        <v>0</v>
      </c>
      <c r="Q161" s="220">
        <v>0</v>
      </c>
      <c r="R161" s="220">
        <f>Q161*H161</f>
        <v>0</v>
      </c>
      <c r="S161" s="220">
        <v>0</v>
      </c>
      <c r="T161" s="22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2" t="s">
        <v>235</v>
      </c>
      <c r="AT161" s="222" t="s">
        <v>151</v>
      </c>
      <c r="AU161" s="222" t="s">
        <v>81</v>
      </c>
      <c r="AY161" s="16" t="s">
        <v>148</v>
      </c>
      <c r="BE161" s="223">
        <f>IF(N161="základní",J161,0)</f>
        <v>1305.97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6" t="s">
        <v>77</v>
      </c>
      <c r="BK161" s="223">
        <f>ROUND(I161*H161,2)</f>
        <v>1305.97</v>
      </c>
      <c r="BL161" s="16" t="s">
        <v>235</v>
      </c>
      <c r="BM161" s="222" t="s">
        <v>940</v>
      </c>
    </row>
    <row r="162" s="1" customFormat="1">
      <c r="A162" s="37"/>
      <c r="B162" s="38"/>
      <c r="C162" s="39"/>
      <c r="D162" s="224" t="s">
        <v>157</v>
      </c>
      <c r="E162" s="39"/>
      <c r="F162" s="225" t="s">
        <v>828</v>
      </c>
      <c r="G162" s="39"/>
      <c r="H162" s="39"/>
      <c r="I162" s="226"/>
      <c r="J162" s="39"/>
      <c r="K162" s="39"/>
      <c r="L162" s="43"/>
      <c r="M162" s="227"/>
      <c r="N162" s="228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157</v>
      </c>
      <c r="AU162" s="16" t="s">
        <v>81</v>
      </c>
    </row>
    <row r="163" s="1" customFormat="1">
      <c r="A163" s="37"/>
      <c r="B163" s="38"/>
      <c r="C163" s="39"/>
      <c r="D163" s="229" t="s">
        <v>159</v>
      </c>
      <c r="E163" s="39"/>
      <c r="F163" s="230" t="s">
        <v>829</v>
      </c>
      <c r="G163" s="39"/>
      <c r="H163" s="39"/>
      <c r="I163" s="226"/>
      <c r="J163" s="39"/>
      <c r="K163" s="39"/>
      <c r="L163" s="43"/>
      <c r="M163" s="227"/>
      <c r="N163" s="228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159</v>
      </c>
      <c r="AU163" s="16" t="s">
        <v>81</v>
      </c>
    </row>
    <row r="164" s="1" customFormat="1" ht="16.5" customHeight="1">
      <c r="A164" s="37"/>
      <c r="B164" s="38"/>
      <c r="C164" s="211" t="s">
        <v>259</v>
      </c>
      <c r="D164" s="211" t="s">
        <v>151</v>
      </c>
      <c r="E164" s="212" t="s">
        <v>344</v>
      </c>
      <c r="F164" s="213" t="s">
        <v>345</v>
      </c>
      <c r="G164" s="214" t="s">
        <v>231</v>
      </c>
      <c r="H164" s="215">
        <v>0.044269999999999997</v>
      </c>
      <c r="I164" s="216">
        <v>29500</v>
      </c>
      <c r="J164" s="217">
        <f>ROUND(I164*H164,2)</f>
        <v>1305.97</v>
      </c>
      <c r="K164" s="213" t="s">
        <v>155</v>
      </c>
      <c r="L164" s="43"/>
      <c r="M164" s="218" t="s">
        <v>19</v>
      </c>
      <c r="N164" s="219" t="s">
        <v>44</v>
      </c>
      <c r="O164" s="83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235</v>
      </c>
      <c r="AT164" s="222" t="s">
        <v>151</v>
      </c>
      <c r="AU164" s="222" t="s">
        <v>81</v>
      </c>
      <c r="AY164" s="16" t="s">
        <v>148</v>
      </c>
      <c r="BE164" s="223">
        <f>IF(N164="základní",J164,0)</f>
        <v>1305.97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77</v>
      </c>
      <c r="BK164" s="223">
        <f>ROUND(I164*H164,2)</f>
        <v>1305.97</v>
      </c>
      <c r="BL164" s="16" t="s">
        <v>235</v>
      </c>
      <c r="BM164" s="222" t="s">
        <v>941</v>
      </c>
    </row>
    <row r="165" s="1" customFormat="1">
      <c r="A165" s="37"/>
      <c r="B165" s="38"/>
      <c r="C165" s="39"/>
      <c r="D165" s="224" t="s">
        <v>157</v>
      </c>
      <c r="E165" s="39"/>
      <c r="F165" s="225" t="s">
        <v>347</v>
      </c>
      <c r="G165" s="39"/>
      <c r="H165" s="39"/>
      <c r="I165" s="226"/>
      <c r="J165" s="39"/>
      <c r="K165" s="39"/>
      <c r="L165" s="43"/>
      <c r="M165" s="227"/>
      <c r="N165" s="228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157</v>
      </c>
      <c r="AU165" s="16" t="s">
        <v>81</v>
      </c>
    </row>
    <row r="166" s="1" customFormat="1">
      <c r="A166" s="37"/>
      <c r="B166" s="38"/>
      <c r="C166" s="39"/>
      <c r="D166" s="229" t="s">
        <v>159</v>
      </c>
      <c r="E166" s="39"/>
      <c r="F166" s="230" t="s">
        <v>348</v>
      </c>
      <c r="G166" s="39"/>
      <c r="H166" s="39"/>
      <c r="I166" s="226"/>
      <c r="J166" s="39"/>
      <c r="K166" s="39"/>
      <c r="L166" s="43"/>
      <c r="M166" s="227"/>
      <c r="N166" s="228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159</v>
      </c>
      <c r="AU166" s="16" t="s">
        <v>81</v>
      </c>
    </row>
    <row r="167" s="11" customFormat="1" ht="22.8" customHeight="1">
      <c r="A167" s="11"/>
      <c r="B167" s="195"/>
      <c r="C167" s="196"/>
      <c r="D167" s="197" t="s">
        <v>72</v>
      </c>
      <c r="E167" s="209" t="s">
        <v>349</v>
      </c>
      <c r="F167" s="209" t="s">
        <v>350</v>
      </c>
      <c r="G167" s="196"/>
      <c r="H167" s="196"/>
      <c r="I167" s="199"/>
      <c r="J167" s="210">
        <f>BK167</f>
        <v>7434</v>
      </c>
      <c r="K167" s="196"/>
      <c r="L167" s="201"/>
      <c r="M167" s="202"/>
      <c r="N167" s="203"/>
      <c r="O167" s="203"/>
      <c r="P167" s="204">
        <f>SUM(P168:P178)</f>
        <v>0</v>
      </c>
      <c r="Q167" s="203"/>
      <c r="R167" s="204">
        <f>SUM(R168:R178)</f>
        <v>0.0025000000000000001</v>
      </c>
      <c r="S167" s="203"/>
      <c r="T167" s="205">
        <f>SUM(T168:T178)</f>
        <v>0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R167" s="206" t="s">
        <v>81</v>
      </c>
      <c r="AT167" s="207" t="s">
        <v>72</v>
      </c>
      <c r="AU167" s="207" t="s">
        <v>77</v>
      </c>
      <c r="AY167" s="206" t="s">
        <v>148</v>
      </c>
      <c r="BK167" s="208">
        <f>SUM(BK168:BK178)</f>
        <v>7434</v>
      </c>
    </row>
    <row r="168" s="1" customFormat="1" ht="16.5" customHeight="1">
      <c r="A168" s="37"/>
      <c r="B168" s="38"/>
      <c r="C168" s="211" t="s">
        <v>7</v>
      </c>
      <c r="D168" s="211" t="s">
        <v>151</v>
      </c>
      <c r="E168" s="212" t="s">
        <v>352</v>
      </c>
      <c r="F168" s="213" t="s">
        <v>353</v>
      </c>
      <c r="G168" s="214" t="s">
        <v>183</v>
      </c>
      <c r="H168" s="215">
        <v>10</v>
      </c>
      <c r="I168" s="216">
        <v>76.700000000000003</v>
      </c>
      <c r="J168" s="217">
        <f>ROUND(I168*H168,2)</f>
        <v>767</v>
      </c>
      <c r="K168" s="213" t="s">
        <v>155</v>
      </c>
      <c r="L168" s="43"/>
      <c r="M168" s="218" t="s">
        <v>19</v>
      </c>
      <c r="N168" s="219" t="s">
        <v>44</v>
      </c>
      <c r="O168" s="83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2" t="s">
        <v>235</v>
      </c>
      <c r="AT168" s="222" t="s">
        <v>151</v>
      </c>
      <c r="AU168" s="222" t="s">
        <v>81</v>
      </c>
      <c r="AY168" s="16" t="s">
        <v>148</v>
      </c>
      <c r="BE168" s="223">
        <f>IF(N168="základní",J168,0)</f>
        <v>767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6" t="s">
        <v>77</v>
      </c>
      <c r="BK168" s="223">
        <f>ROUND(I168*H168,2)</f>
        <v>767</v>
      </c>
      <c r="BL168" s="16" t="s">
        <v>235</v>
      </c>
      <c r="BM168" s="222" t="s">
        <v>942</v>
      </c>
    </row>
    <row r="169" s="1" customFormat="1">
      <c r="A169" s="37"/>
      <c r="B169" s="38"/>
      <c r="C169" s="39"/>
      <c r="D169" s="224" t="s">
        <v>157</v>
      </c>
      <c r="E169" s="39"/>
      <c r="F169" s="225" t="s">
        <v>355</v>
      </c>
      <c r="G169" s="39"/>
      <c r="H169" s="39"/>
      <c r="I169" s="226"/>
      <c r="J169" s="39"/>
      <c r="K169" s="39"/>
      <c r="L169" s="43"/>
      <c r="M169" s="227"/>
      <c r="N169" s="228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157</v>
      </c>
      <c r="AU169" s="16" t="s">
        <v>81</v>
      </c>
    </row>
    <row r="170" s="1" customFormat="1">
      <c r="A170" s="37"/>
      <c r="B170" s="38"/>
      <c r="C170" s="39"/>
      <c r="D170" s="229" t="s">
        <v>159</v>
      </c>
      <c r="E170" s="39"/>
      <c r="F170" s="230" t="s">
        <v>356</v>
      </c>
      <c r="G170" s="39"/>
      <c r="H170" s="39"/>
      <c r="I170" s="226"/>
      <c r="J170" s="39"/>
      <c r="K170" s="39"/>
      <c r="L170" s="43"/>
      <c r="M170" s="227"/>
      <c r="N170" s="228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159</v>
      </c>
      <c r="AU170" s="16" t="s">
        <v>81</v>
      </c>
    </row>
    <row r="171" s="1" customFormat="1" ht="16.5" customHeight="1">
      <c r="A171" s="37"/>
      <c r="B171" s="38"/>
      <c r="C171" s="242" t="s">
        <v>276</v>
      </c>
      <c r="D171" s="242" t="s">
        <v>188</v>
      </c>
      <c r="E171" s="243" t="s">
        <v>358</v>
      </c>
      <c r="F171" s="244" t="s">
        <v>359</v>
      </c>
      <c r="G171" s="245" t="s">
        <v>183</v>
      </c>
      <c r="H171" s="246">
        <v>10</v>
      </c>
      <c r="I171" s="247">
        <v>159.30000000000001</v>
      </c>
      <c r="J171" s="248">
        <f>ROUND(I171*H171,2)</f>
        <v>1593</v>
      </c>
      <c r="K171" s="244" t="s">
        <v>19</v>
      </c>
      <c r="L171" s="249"/>
      <c r="M171" s="250" t="s">
        <v>19</v>
      </c>
      <c r="N171" s="251" t="s">
        <v>44</v>
      </c>
      <c r="O171" s="83"/>
      <c r="P171" s="220">
        <f>O171*H171</f>
        <v>0</v>
      </c>
      <c r="Q171" s="220">
        <v>5.0000000000000002E-05</v>
      </c>
      <c r="R171" s="220">
        <f>Q171*H171</f>
        <v>0.00050000000000000001</v>
      </c>
      <c r="S171" s="220">
        <v>0</v>
      </c>
      <c r="T171" s="22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2" t="s">
        <v>337</v>
      </c>
      <c r="AT171" s="222" t="s">
        <v>188</v>
      </c>
      <c r="AU171" s="222" t="s">
        <v>81</v>
      </c>
      <c r="AY171" s="16" t="s">
        <v>148</v>
      </c>
      <c r="BE171" s="223">
        <f>IF(N171="základní",J171,0)</f>
        <v>1593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6" t="s">
        <v>77</v>
      </c>
      <c r="BK171" s="223">
        <f>ROUND(I171*H171,2)</f>
        <v>1593</v>
      </c>
      <c r="BL171" s="16" t="s">
        <v>235</v>
      </c>
      <c r="BM171" s="222" t="s">
        <v>943</v>
      </c>
    </row>
    <row r="172" s="1" customFormat="1">
      <c r="A172" s="37"/>
      <c r="B172" s="38"/>
      <c r="C172" s="39"/>
      <c r="D172" s="224" t="s">
        <v>157</v>
      </c>
      <c r="E172" s="39"/>
      <c r="F172" s="225" t="s">
        <v>361</v>
      </c>
      <c r="G172" s="39"/>
      <c r="H172" s="39"/>
      <c r="I172" s="226"/>
      <c r="J172" s="39"/>
      <c r="K172" s="39"/>
      <c r="L172" s="43"/>
      <c r="M172" s="227"/>
      <c r="N172" s="228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157</v>
      </c>
      <c r="AU172" s="16" t="s">
        <v>81</v>
      </c>
    </row>
    <row r="173" s="1" customFormat="1" ht="16.5" customHeight="1">
      <c r="A173" s="37"/>
      <c r="B173" s="38"/>
      <c r="C173" s="211" t="s">
        <v>284</v>
      </c>
      <c r="D173" s="211" t="s">
        <v>151</v>
      </c>
      <c r="E173" s="212" t="s">
        <v>363</v>
      </c>
      <c r="F173" s="213" t="s">
        <v>364</v>
      </c>
      <c r="G173" s="214" t="s">
        <v>183</v>
      </c>
      <c r="H173" s="215">
        <v>20</v>
      </c>
      <c r="I173" s="216">
        <v>76.700000000000003</v>
      </c>
      <c r="J173" s="217">
        <f>ROUND(I173*H173,2)</f>
        <v>1534</v>
      </c>
      <c r="K173" s="213" t="s">
        <v>155</v>
      </c>
      <c r="L173" s="43"/>
      <c r="M173" s="218" t="s">
        <v>19</v>
      </c>
      <c r="N173" s="219" t="s">
        <v>44</v>
      </c>
      <c r="O173" s="83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2" t="s">
        <v>235</v>
      </c>
      <c r="AT173" s="222" t="s">
        <v>151</v>
      </c>
      <c r="AU173" s="222" t="s">
        <v>81</v>
      </c>
      <c r="AY173" s="16" t="s">
        <v>148</v>
      </c>
      <c r="BE173" s="223">
        <f>IF(N173="základní",J173,0)</f>
        <v>1534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6" t="s">
        <v>77</v>
      </c>
      <c r="BK173" s="223">
        <f>ROUND(I173*H173,2)</f>
        <v>1534</v>
      </c>
      <c r="BL173" s="16" t="s">
        <v>235</v>
      </c>
      <c r="BM173" s="222" t="s">
        <v>944</v>
      </c>
    </row>
    <row r="174" s="1" customFormat="1">
      <c r="A174" s="37"/>
      <c r="B174" s="38"/>
      <c r="C174" s="39"/>
      <c r="D174" s="224" t="s">
        <v>157</v>
      </c>
      <c r="E174" s="39"/>
      <c r="F174" s="225" t="s">
        <v>366</v>
      </c>
      <c r="G174" s="39"/>
      <c r="H174" s="39"/>
      <c r="I174" s="226"/>
      <c r="J174" s="39"/>
      <c r="K174" s="39"/>
      <c r="L174" s="43"/>
      <c r="M174" s="227"/>
      <c r="N174" s="228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157</v>
      </c>
      <c r="AU174" s="16" t="s">
        <v>81</v>
      </c>
    </row>
    <row r="175" s="1" customFormat="1">
      <c r="A175" s="37"/>
      <c r="B175" s="38"/>
      <c r="C175" s="39"/>
      <c r="D175" s="229" t="s">
        <v>159</v>
      </c>
      <c r="E175" s="39"/>
      <c r="F175" s="230" t="s">
        <v>367</v>
      </c>
      <c r="G175" s="39"/>
      <c r="H175" s="39"/>
      <c r="I175" s="226"/>
      <c r="J175" s="39"/>
      <c r="K175" s="39"/>
      <c r="L175" s="43"/>
      <c r="M175" s="227"/>
      <c r="N175" s="228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159</v>
      </c>
      <c r="AU175" s="16" t="s">
        <v>81</v>
      </c>
    </row>
    <row r="176" s="1" customFormat="1" ht="16.5" customHeight="1">
      <c r="A176" s="37"/>
      <c r="B176" s="38"/>
      <c r="C176" s="242" t="s">
        <v>291</v>
      </c>
      <c r="D176" s="242" t="s">
        <v>188</v>
      </c>
      <c r="E176" s="243" t="s">
        <v>369</v>
      </c>
      <c r="F176" s="244" t="s">
        <v>370</v>
      </c>
      <c r="G176" s="245" t="s">
        <v>183</v>
      </c>
      <c r="H176" s="246">
        <v>20</v>
      </c>
      <c r="I176" s="247">
        <v>177</v>
      </c>
      <c r="J176" s="248">
        <f>ROUND(I176*H176,2)</f>
        <v>3540</v>
      </c>
      <c r="K176" s="244" t="s">
        <v>155</v>
      </c>
      <c r="L176" s="249"/>
      <c r="M176" s="250" t="s">
        <v>19</v>
      </c>
      <c r="N176" s="251" t="s">
        <v>44</v>
      </c>
      <c r="O176" s="83"/>
      <c r="P176" s="220">
        <f>O176*H176</f>
        <v>0</v>
      </c>
      <c r="Q176" s="220">
        <v>0.00010000000000000001</v>
      </c>
      <c r="R176" s="220">
        <f>Q176*H176</f>
        <v>0.002</v>
      </c>
      <c r="S176" s="220">
        <v>0</v>
      </c>
      <c r="T176" s="22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2" t="s">
        <v>337</v>
      </c>
      <c r="AT176" s="222" t="s">
        <v>188</v>
      </c>
      <c r="AU176" s="222" t="s">
        <v>81</v>
      </c>
      <c r="AY176" s="16" t="s">
        <v>148</v>
      </c>
      <c r="BE176" s="223">
        <f>IF(N176="základní",J176,0)</f>
        <v>3540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6" t="s">
        <v>77</v>
      </c>
      <c r="BK176" s="223">
        <f>ROUND(I176*H176,2)</f>
        <v>3540</v>
      </c>
      <c r="BL176" s="16" t="s">
        <v>235</v>
      </c>
      <c r="BM176" s="222" t="s">
        <v>945</v>
      </c>
    </row>
    <row r="177" s="1" customFormat="1">
      <c r="A177" s="37"/>
      <c r="B177" s="38"/>
      <c r="C177" s="39"/>
      <c r="D177" s="224" t="s">
        <v>157</v>
      </c>
      <c r="E177" s="39"/>
      <c r="F177" s="225" t="s">
        <v>370</v>
      </c>
      <c r="G177" s="39"/>
      <c r="H177" s="39"/>
      <c r="I177" s="226"/>
      <c r="J177" s="39"/>
      <c r="K177" s="39"/>
      <c r="L177" s="43"/>
      <c r="M177" s="227"/>
      <c r="N177" s="228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157</v>
      </c>
      <c r="AU177" s="16" t="s">
        <v>81</v>
      </c>
    </row>
    <row r="178" s="1" customFormat="1">
      <c r="A178" s="37"/>
      <c r="B178" s="38"/>
      <c r="C178" s="39"/>
      <c r="D178" s="229" t="s">
        <v>159</v>
      </c>
      <c r="E178" s="39"/>
      <c r="F178" s="230" t="s">
        <v>372</v>
      </c>
      <c r="G178" s="39"/>
      <c r="H178" s="39"/>
      <c r="I178" s="226"/>
      <c r="J178" s="39"/>
      <c r="K178" s="39"/>
      <c r="L178" s="43"/>
      <c r="M178" s="227"/>
      <c r="N178" s="228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159</v>
      </c>
      <c r="AU178" s="16" t="s">
        <v>81</v>
      </c>
    </row>
    <row r="179" s="11" customFormat="1" ht="22.8" customHeight="1">
      <c r="A179" s="11"/>
      <c r="B179" s="195"/>
      <c r="C179" s="196"/>
      <c r="D179" s="197" t="s">
        <v>72</v>
      </c>
      <c r="E179" s="209" t="s">
        <v>373</v>
      </c>
      <c r="F179" s="209" t="s">
        <v>374</v>
      </c>
      <c r="G179" s="196"/>
      <c r="H179" s="196"/>
      <c r="I179" s="199"/>
      <c r="J179" s="210">
        <f>BK179</f>
        <v>7080</v>
      </c>
      <c r="K179" s="196"/>
      <c r="L179" s="201"/>
      <c r="M179" s="202"/>
      <c r="N179" s="203"/>
      <c r="O179" s="203"/>
      <c r="P179" s="204">
        <f>SUM(P180:P181)</f>
        <v>0</v>
      </c>
      <c r="Q179" s="203"/>
      <c r="R179" s="204">
        <f>SUM(R180:R181)</f>
        <v>0</v>
      </c>
      <c r="S179" s="203"/>
      <c r="T179" s="205">
        <f>SUM(T180:T181)</f>
        <v>0</v>
      </c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R179" s="206" t="s">
        <v>81</v>
      </c>
      <c r="AT179" s="207" t="s">
        <v>72</v>
      </c>
      <c r="AU179" s="207" t="s">
        <v>77</v>
      </c>
      <c r="AY179" s="206" t="s">
        <v>148</v>
      </c>
      <c r="BK179" s="208">
        <f>SUM(BK180:BK181)</f>
        <v>7080</v>
      </c>
    </row>
    <row r="180" s="1" customFormat="1" ht="16.5" customHeight="1">
      <c r="A180" s="37"/>
      <c r="B180" s="38"/>
      <c r="C180" s="211" t="s">
        <v>309</v>
      </c>
      <c r="D180" s="211" t="s">
        <v>151</v>
      </c>
      <c r="E180" s="212" t="s">
        <v>376</v>
      </c>
      <c r="F180" s="213" t="s">
        <v>377</v>
      </c>
      <c r="G180" s="214" t="s">
        <v>183</v>
      </c>
      <c r="H180" s="215">
        <v>8</v>
      </c>
      <c r="I180" s="216">
        <v>885</v>
      </c>
      <c r="J180" s="217">
        <f>ROUND(I180*H180,2)</f>
        <v>7080</v>
      </c>
      <c r="K180" s="213" t="s">
        <v>19</v>
      </c>
      <c r="L180" s="43"/>
      <c r="M180" s="218" t="s">
        <v>19</v>
      </c>
      <c r="N180" s="219" t="s">
        <v>44</v>
      </c>
      <c r="O180" s="83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2" t="s">
        <v>235</v>
      </c>
      <c r="AT180" s="222" t="s">
        <v>151</v>
      </c>
      <c r="AU180" s="222" t="s">
        <v>81</v>
      </c>
      <c r="AY180" s="16" t="s">
        <v>148</v>
      </c>
      <c r="BE180" s="223">
        <f>IF(N180="základní",J180,0)</f>
        <v>7080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6" t="s">
        <v>77</v>
      </c>
      <c r="BK180" s="223">
        <f>ROUND(I180*H180,2)</f>
        <v>7080</v>
      </c>
      <c r="BL180" s="16" t="s">
        <v>235</v>
      </c>
      <c r="BM180" s="222" t="s">
        <v>946</v>
      </c>
    </row>
    <row r="181" s="1" customFormat="1">
      <c r="A181" s="37"/>
      <c r="B181" s="38"/>
      <c r="C181" s="39"/>
      <c r="D181" s="224" t="s">
        <v>157</v>
      </c>
      <c r="E181" s="39"/>
      <c r="F181" s="225" t="s">
        <v>379</v>
      </c>
      <c r="G181" s="39"/>
      <c r="H181" s="39"/>
      <c r="I181" s="226"/>
      <c r="J181" s="39"/>
      <c r="K181" s="39"/>
      <c r="L181" s="43"/>
      <c r="M181" s="227"/>
      <c r="N181" s="228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157</v>
      </c>
      <c r="AU181" s="16" t="s">
        <v>81</v>
      </c>
    </row>
    <row r="182" s="11" customFormat="1" ht="22.8" customHeight="1">
      <c r="A182" s="11"/>
      <c r="B182" s="195"/>
      <c r="C182" s="196"/>
      <c r="D182" s="197" t="s">
        <v>72</v>
      </c>
      <c r="E182" s="209" t="s">
        <v>413</v>
      </c>
      <c r="F182" s="209" t="s">
        <v>414</v>
      </c>
      <c r="G182" s="196"/>
      <c r="H182" s="196"/>
      <c r="I182" s="199"/>
      <c r="J182" s="210">
        <f>BK182</f>
        <v>14043.18</v>
      </c>
      <c r="K182" s="196"/>
      <c r="L182" s="201"/>
      <c r="M182" s="202"/>
      <c r="N182" s="203"/>
      <c r="O182" s="203"/>
      <c r="P182" s="204">
        <f>SUM(P183:P192)</f>
        <v>0</v>
      </c>
      <c r="Q182" s="203"/>
      <c r="R182" s="204">
        <f>SUM(R183:R192)</f>
        <v>0</v>
      </c>
      <c r="S182" s="203"/>
      <c r="T182" s="205">
        <f>SUM(T183:T192)</f>
        <v>0.26200000000000001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R182" s="206" t="s">
        <v>81</v>
      </c>
      <c r="AT182" s="207" t="s">
        <v>72</v>
      </c>
      <c r="AU182" s="207" t="s">
        <v>77</v>
      </c>
      <c r="AY182" s="206" t="s">
        <v>148</v>
      </c>
      <c r="BK182" s="208">
        <f>SUM(BK183:BK192)</f>
        <v>14043.18</v>
      </c>
    </row>
    <row r="183" s="1" customFormat="1" ht="16.5" customHeight="1">
      <c r="A183" s="37"/>
      <c r="B183" s="38"/>
      <c r="C183" s="211" t="s">
        <v>315</v>
      </c>
      <c r="D183" s="211" t="s">
        <v>151</v>
      </c>
      <c r="E183" s="212" t="s">
        <v>416</v>
      </c>
      <c r="F183" s="213" t="s">
        <v>417</v>
      </c>
      <c r="G183" s="214" t="s">
        <v>183</v>
      </c>
      <c r="H183" s="215">
        <v>5</v>
      </c>
      <c r="I183" s="216">
        <v>739.86000000000001</v>
      </c>
      <c r="J183" s="217">
        <f>ROUND(I183*H183,2)</f>
        <v>3699.3000000000002</v>
      </c>
      <c r="K183" s="213" t="s">
        <v>19</v>
      </c>
      <c r="L183" s="43"/>
      <c r="M183" s="218" t="s">
        <v>19</v>
      </c>
      <c r="N183" s="219" t="s">
        <v>44</v>
      </c>
      <c r="O183" s="83"/>
      <c r="P183" s="220">
        <f>O183*H183</f>
        <v>0</v>
      </c>
      <c r="Q183" s="220">
        <v>0</v>
      </c>
      <c r="R183" s="220">
        <f>Q183*H183</f>
        <v>0</v>
      </c>
      <c r="S183" s="220">
        <v>0</v>
      </c>
      <c r="T183" s="22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2" t="s">
        <v>235</v>
      </c>
      <c r="AT183" s="222" t="s">
        <v>151</v>
      </c>
      <c r="AU183" s="222" t="s">
        <v>81</v>
      </c>
      <c r="AY183" s="16" t="s">
        <v>148</v>
      </c>
      <c r="BE183" s="223">
        <f>IF(N183="základní",J183,0)</f>
        <v>3699.3000000000002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6" t="s">
        <v>77</v>
      </c>
      <c r="BK183" s="223">
        <f>ROUND(I183*H183,2)</f>
        <v>3699.3000000000002</v>
      </c>
      <c r="BL183" s="16" t="s">
        <v>235</v>
      </c>
      <c r="BM183" s="222" t="s">
        <v>947</v>
      </c>
    </row>
    <row r="184" s="1" customFormat="1">
      <c r="A184" s="37"/>
      <c r="B184" s="38"/>
      <c r="C184" s="39"/>
      <c r="D184" s="224" t="s">
        <v>157</v>
      </c>
      <c r="E184" s="39"/>
      <c r="F184" s="225" t="s">
        <v>419</v>
      </c>
      <c r="G184" s="39"/>
      <c r="H184" s="39"/>
      <c r="I184" s="226"/>
      <c r="J184" s="39"/>
      <c r="K184" s="39"/>
      <c r="L184" s="43"/>
      <c r="M184" s="227"/>
      <c r="N184" s="228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157</v>
      </c>
      <c r="AU184" s="16" t="s">
        <v>81</v>
      </c>
    </row>
    <row r="185" s="1" customFormat="1" ht="16.5" customHeight="1">
      <c r="A185" s="37"/>
      <c r="B185" s="38"/>
      <c r="C185" s="211" t="s">
        <v>319</v>
      </c>
      <c r="D185" s="211" t="s">
        <v>151</v>
      </c>
      <c r="E185" s="212" t="s">
        <v>421</v>
      </c>
      <c r="F185" s="213" t="s">
        <v>422</v>
      </c>
      <c r="G185" s="214" t="s">
        <v>183</v>
      </c>
      <c r="H185" s="215">
        <v>10</v>
      </c>
      <c r="I185" s="216">
        <v>739.86000000000001</v>
      </c>
      <c r="J185" s="217">
        <f>ROUND(I185*H185,2)</f>
        <v>7398.6000000000004</v>
      </c>
      <c r="K185" s="213" t="s">
        <v>19</v>
      </c>
      <c r="L185" s="43"/>
      <c r="M185" s="218" t="s">
        <v>19</v>
      </c>
      <c r="N185" s="219" t="s">
        <v>44</v>
      </c>
      <c r="O185" s="83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2" t="s">
        <v>235</v>
      </c>
      <c r="AT185" s="222" t="s">
        <v>151</v>
      </c>
      <c r="AU185" s="222" t="s">
        <v>81</v>
      </c>
      <c r="AY185" s="16" t="s">
        <v>148</v>
      </c>
      <c r="BE185" s="223">
        <f>IF(N185="základní",J185,0)</f>
        <v>7398.6000000000004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6" t="s">
        <v>77</v>
      </c>
      <c r="BK185" s="223">
        <f>ROUND(I185*H185,2)</f>
        <v>7398.6000000000004</v>
      </c>
      <c r="BL185" s="16" t="s">
        <v>235</v>
      </c>
      <c r="BM185" s="222" t="s">
        <v>948</v>
      </c>
    </row>
    <row r="186" s="1" customFormat="1">
      <c r="A186" s="37"/>
      <c r="B186" s="38"/>
      <c r="C186" s="39"/>
      <c r="D186" s="224" t="s">
        <v>157</v>
      </c>
      <c r="E186" s="39"/>
      <c r="F186" s="225" t="s">
        <v>419</v>
      </c>
      <c r="G186" s="39"/>
      <c r="H186" s="39"/>
      <c r="I186" s="226"/>
      <c r="J186" s="39"/>
      <c r="K186" s="39"/>
      <c r="L186" s="43"/>
      <c r="M186" s="227"/>
      <c r="N186" s="228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157</v>
      </c>
      <c r="AU186" s="16" t="s">
        <v>81</v>
      </c>
    </row>
    <row r="187" s="1" customFormat="1" ht="16.5" customHeight="1">
      <c r="A187" s="37"/>
      <c r="B187" s="38"/>
      <c r="C187" s="211" t="s">
        <v>325</v>
      </c>
      <c r="D187" s="211" t="s">
        <v>151</v>
      </c>
      <c r="E187" s="212" t="s">
        <v>436</v>
      </c>
      <c r="F187" s="213" t="s">
        <v>437</v>
      </c>
      <c r="G187" s="214" t="s">
        <v>183</v>
      </c>
      <c r="H187" s="215">
        <v>12</v>
      </c>
      <c r="I187" s="216">
        <v>186.44</v>
      </c>
      <c r="J187" s="217">
        <f>ROUND(I187*H187,2)</f>
        <v>2237.2800000000002</v>
      </c>
      <c r="K187" s="213" t="s">
        <v>155</v>
      </c>
      <c r="L187" s="43"/>
      <c r="M187" s="218" t="s">
        <v>19</v>
      </c>
      <c r="N187" s="219" t="s">
        <v>44</v>
      </c>
      <c r="O187" s="83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2" t="s">
        <v>91</v>
      </c>
      <c r="AT187" s="222" t="s">
        <v>151</v>
      </c>
      <c r="AU187" s="222" t="s">
        <v>81</v>
      </c>
      <c r="AY187" s="16" t="s">
        <v>148</v>
      </c>
      <c r="BE187" s="223">
        <f>IF(N187="základní",J187,0)</f>
        <v>2237.2800000000002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6" t="s">
        <v>77</v>
      </c>
      <c r="BK187" s="223">
        <f>ROUND(I187*H187,2)</f>
        <v>2237.2800000000002</v>
      </c>
      <c r="BL187" s="16" t="s">
        <v>91</v>
      </c>
      <c r="BM187" s="222" t="s">
        <v>949</v>
      </c>
    </row>
    <row r="188" s="1" customFormat="1">
      <c r="A188" s="37"/>
      <c r="B188" s="38"/>
      <c r="C188" s="39"/>
      <c r="D188" s="224" t="s">
        <v>157</v>
      </c>
      <c r="E188" s="39"/>
      <c r="F188" s="225" t="s">
        <v>439</v>
      </c>
      <c r="G188" s="39"/>
      <c r="H188" s="39"/>
      <c r="I188" s="226"/>
      <c r="J188" s="39"/>
      <c r="K188" s="39"/>
      <c r="L188" s="43"/>
      <c r="M188" s="227"/>
      <c r="N188" s="228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157</v>
      </c>
      <c r="AU188" s="16" t="s">
        <v>81</v>
      </c>
    </row>
    <row r="189" s="1" customFormat="1">
      <c r="A189" s="37"/>
      <c r="B189" s="38"/>
      <c r="C189" s="39"/>
      <c r="D189" s="229" t="s">
        <v>159</v>
      </c>
      <c r="E189" s="39"/>
      <c r="F189" s="230" t="s">
        <v>440</v>
      </c>
      <c r="G189" s="39"/>
      <c r="H189" s="39"/>
      <c r="I189" s="226"/>
      <c r="J189" s="39"/>
      <c r="K189" s="39"/>
      <c r="L189" s="43"/>
      <c r="M189" s="227"/>
      <c r="N189" s="228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159</v>
      </c>
      <c r="AU189" s="16" t="s">
        <v>81</v>
      </c>
    </row>
    <row r="190" s="1" customFormat="1" ht="16.5" customHeight="1">
      <c r="A190" s="37"/>
      <c r="B190" s="38"/>
      <c r="C190" s="211" t="s">
        <v>331</v>
      </c>
      <c r="D190" s="211" t="s">
        <v>151</v>
      </c>
      <c r="E190" s="212" t="s">
        <v>950</v>
      </c>
      <c r="F190" s="213" t="s">
        <v>951</v>
      </c>
      <c r="G190" s="214" t="s">
        <v>183</v>
      </c>
      <c r="H190" s="215">
        <v>2</v>
      </c>
      <c r="I190" s="216">
        <v>354</v>
      </c>
      <c r="J190" s="217">
        <f>ROUND(I190*H190,2)</f>
        <v>708</v>
      </c>
      <c r="K190" s="213" t="s">
        <v>155</v>
      </c>
      <c r="L190" s="43"/>
      <c r="M190" s="218" t="s">
        <v>19</v>
      </c>
      <c r="N190" s="219" t="s">
        <v>44</v>
      </c>
      <c r="O190" s="83"/>
      <c r="P190" s="220">
        <f>O190*H190</f>
        <v>0</v>
      </c>
      <c r="Q190" s="220">
        <v>0</v>
      </c>
      <c r="R190" s="220">
        <f>Q190*H190</f>
        <v>0</v>
      </c>
      <c r="S190" s="220">
        <v>0.13100000000000001</v>
      </c>
      <c r="T190" s="221">
        <f>S190*H190</f>
        <v>0.26200000000000001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235</v>
      </c>
      <c r="AT190" s="222" t="s">
        <v>151</v>
      </c>
      <c r="AU190" s="222" t="s">
        <v>81</v>
      </c>
      <c r="AY190" s="16" t="s">
        <v>148</v>
      </c>
      <c r="BE190" s="223">
        <f>IF(N190="základní",J190,0)</f>
        <v>708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77</v>
      </c>
      <c r="BK190" s="223">
        <f>ROUND(I190*H190,2)</f>
        <v>708</v>
      </c>
      <c r="BL190" s="16" t="s">
        <v>235</v>
      </c>
      <c r="BM190" s="222" t="s">
        <v>952</v>
      </c>
    </row>
    <row r="191" s="1" customFormat="1">
      <c r="A191" s="37"/>
      <c r="B191" s="38"/>
      <c r="C191" s="39"/>
      <c r="D191" s="224" t="s">
        <v>157</v>
      </c>
      <c r="E191" s="39"/>
      <c r="F191" s="225" t="s">
        <v>953</v>
      </c>
      <c r="G191" s="39"/>
      <c r="H191" s="39"/>
      <c r="I191" s="226"/>
      <c r="J191" s="39"/>
      <c r="K191" s="39"/>
      <c r="L191" s="43"/>
      <c r="M191" s="227"/>
      <c r="N191" s="228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157</v>
      </c>
      <c r="AU191" s="16" t="s">
        <v>81</v>
      </c>
    </row>
    <row r="192" s="1" customFormat="1">
      <c r="A192" s="37"/>
      <c r="B192" s="38"/>
      <c r="C192" s="39"/>
      <c r="D192" s="229" t="s">
        <v>159</v>
      </c>
      <c r="E192" s="39"/>
      <c r="F192" s="230" t="s">
        <v>954</v>
      </c>
      <c r="G192" s="39"/>
      <c r="H192" s="39"/>
      <c r="I192" s="226"/>
      <c r="J192" s="39"/>
      <c r="K192" s="39"/>
      <c r="L192" s="43"/>
      <c r="M192" s="227"/>
      <c r="N192" s="228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159</v>
      </c>
      <c r="AU192" s="16" t="s">
        <v>81</v>
      </c>
    </row>
    <row r="193" s="11" customFormat="1" ht="22.8" customHeight="1">
      <c r="A193" s="11"/>
      <c r="B193" s="195"/>
      <c r="C193" s="196"/>
      <c r="D193" s="197" t="s">
        <v>72</v>
      </c>
      <c r="E193" s="209" t="s">
        <v>479</v>
      </c>
      <c r="F193" s="209" t="s">
        <v>480</v>
      </c>
      <c r="G193" s="196"/>
      <c r="H193" s="196"/>
      <c r="I193" s="199"/>
      <c r="J193" s="210">
        <f>BK193</f>
        <v>10856</v>
      </c>
      <c r="K193" s="196"/>
      <c r="L193" s="201"/>
      <c r="M193" s="202"/>
      <c r="N193" s="203"/>
      <c r="O193" s="203"/>
      <c r="P193" s="204">
        <f>SUM(P194:P197)</f>
        <v>0</v>
      </c>
      <c r="Q193" s="203"/>
      <c r="R193" s="204">
        <f>SUM(R194:R197)</f>
        <v>0.0030799999999999994</v>
      </c>
      <c r="S193" s="203"/>
      <c r="T193" s="205">
        <f>SUM(T194:T197)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206" t="s">
        <v>81</v>
      </c>
      <c r="AT193" s="207" t="s">
        <v>72</v>
      </c>
      <c r="AU193" s="207" t="s">
        <v>77</v>
      </c>
      <c r="AY193" s="206" t="s">
        <v>148</v>
      </c>
      <c r="BK193" s="208">
        <f>SUM(BK194:BK197)</f>
        <v>10856</v>
      </c>
    </row>
    <row r="194" s="1" customFormat="1" ht="16.5" customHeight="1">
      <c r="A194" s="37"/>
      <c r="B194" s="38"/>
      <c r="C194" s="211" t="s">
        <v>337</v>
      </c>
      <c r="D194" s="211" t="s">
        <v>151</v>
      </c>
      <c r="E194" s="212" t="s">
        <v>482</v>
      </c>
      <c r="F194" s="213" t="s">
        <v>483</v>
      </c>
      <c r="G194" s="214" t="s">
        <v>484</v>
      </c>
      <c r="H194" s="215">
        <v>12</v>
      </c>
      <c r="I194" s="216">
        <v>413</v>
      </c>
      <c r="J194" s="217">
        <f>ROUND(I194*H194,2)</f>
        <v>4956</v>
      </c>
      <c r="K194" s="213" t="s">
        <v>19</v>
      </c>
      <c r="L194" s="43"/>
      <c r="M194" s="218" t="s">
        <v>19</v>
      </c>
      <c r="N194" s="219" t="s">
        <v>44</v>
      </c>
      <c r="O194" s="83"/>
      <c r="P194" s="220">
        <f>O194*H194</f>
        <v>0</v>
      </c>
      <c r="Q194" s="220">
        <v>0.00013999999999999999</v>
      </c>
      <c r="R194" s="220">
        <f>Q194*H194</f>
        <v>0.0016799999999999999</v>
      </c>
      <c r="S194" s="220">
        <v>0</v>
      </c>
      <c r="T194" s="22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2" t="s">
        <v>235</v>
      </c>
      <c r="AT194" s="222" t="s">
        <v>151</v>
      </c>
      <c r="AU194" s="222" t="s">
        <v>81</v>
      </c>
      <c r="AY194" s="16" t="s">
        <v>148</v>
      </c>
      <c r="BE194" s="223">
        <f>IF(N194="základní",J194,0)</f>
        <v>4956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6" t="s">
        <v>77</v>
      </c>
      <c r="BK194" s="223">
        <f>ROUND(I194*H194,2)</f>
        <v>4956</v>
      </c>
      <c r="BL194" s="16" t="s">
        <v>235</v>
      </c>
      <c r="BM194" s="222" t="s">
        <v>955</v>
      </c>
    </row>
    <row r="195" s="1" customFormat="1">
      <c r="A195" s="37"/>
      <c r="B195" s="38"/>
      <c r="C195" s="39"/>
      <c r="D195" s="224" t="s">
        <v>157</v>
      </c>
      <c r="E195" s="39"/>
      <c r="F195" s="225" t="s">
        <v>486</v>
      </c>
      <c r="G195" s="39"/>
      <c r="H195" s="39"/>
      <c r="I195" s="226"/>
      <c r="J195" s="39"/>
      <c r="K195" s="39"/>
      <c r="L195" s="43"/>
      <c r="M195" s="227"/>
      <c r="N195" s="228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157</v>
      </c>
      <c r="AU195" s="16" t="s">
        <v>81</v>
      </c>
    </row>
    <row r="196" s="1" customFormat="1" ht="16.5" customHeight="1">
      <c r="A196" s="37"/>
      <c r="B196" s="38"/>
      <c r="C196" s="211" t="s">
        <v>343</v>
      </c>
      <c r="D196" s="211" t="s">
        <v>151</v>
      </c>
      <c r="E196" s="212" t="s">
        <v>488</v>
      </c>
      <c r="F196" s="213" t="s">
        <v>489</v>
      </c>
      <c r="G196" s="214" t="s">
        <v>484</v>
      </c>
      <c r="H196" s="215">
        <v>10</v>
      </c>
      <c r="I196" s="216">
        <v>590</v>
      </c>
      <c r="J196" s="217">
        <f>ROUND(I196*H196,2)</f>
        <v>5900</v>
      </c>
      <c r="K196" s="213" t="s">
        <v>19</v>
      </c>
      <c r="L196" s="43"/>
      <c r="M196" s="218" t="s">
        <v>19</v>
      </c>
      <c r="N196" s="219" t="s">
        <v>44</v>
      </c>
      <c r="O196" s="83"/>
      <c r="P196" s="220">
        <f>O196*H196</f>
        <v>0</v>
      </c>
      <c r="Q196" s="220">
        <v>0.00013999999999999999</v>
      </c>
      <c r="R196" s="220">
        <f>Q196*H196</f>
        <v>0.0013999999999999998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235</v>
      </c>
      <c r="AT196" s="222" t="s">
        <v>151</v>
      </c>
      <c r="AU196" s="222" t="s">
        <v>81</v>
      </c>
      <c r="AY196" s="16" t="s">
        <v>148</v>
      </c>
      <c r="BE196" s="223">
        <f>IF(N196="základní",J196,0)</f>
        <v>5900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6" t="s">
        <v>77</v>
      </c>
      <c r="BK196" s="223">
        <f>ROUND(I196*H196,2)</f>
        <v>5900</v>
      </c>
      <c r="BL196" s="16" t="s">
        <v>235</v>
      </c>
      <c r="BM196" s="222" t="s">
        <v>956</v>
      </c>
    </row>
    <row r="197" s="1" customFormat="1">
      <c r="A197" s="37"/>
      <c r="B197" s="38"/>
      <c r="C197" s="39"/>
      <c r="D197" s="224" t="s">
        <v>157</v>
      </c>
      <c r="E197" s="39"/>
      <c r="F197" s="225" t="s">
        <v>486</v>
      </c>
      <c r="G197" s="39"/>
      <c r="H197" s="39"/>
      <c r="I197" s="226"/>
      <c r="J197" s="39"/>
      <c r="K197" s="39"/>
      <c r="L197" s="43"/>
      <c r="M197" s="227"/>
      <c r="N197" s="228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157</v>
      </c>
      <c r="AU197" s="16" t="s">
        <v>81</v>
      </c>
    </row>
    <row r="198" s="11" customFormat="1" ht="22.8" customHeight="1">
      <c r="A198" s="11"/>
      <c r="B198" s="195"/>
      <c r="C198" s="196"/>
      <c r="D198" s="197" t="s">
        <v>72</v>
      </c>
      <c r="E198" s="209" t="s">
        <v>491</v>
      </c>
      <c r="F198" s="209" t="s">
        <v>492</v>
      </c>
      <c r="G198" s="196"/>
      <c r="H198" s="196"/>
      <c r="I198" s="199"/>
      <c r="J198" s="210">
        <f>BK198</f>
        <v>53697.040000000001</v>
      </c>
      <c r="K198" s="196"/>
      <c r="L198" s="201"/>
      <c r="M198" s="202"/>
      <c r="N198" s="203"/>
      <c r="O198" s="203"/>
      <c r="P198" s="204">
        <f>SUM(P199:P227)</f>
        <v>0</v>
      </c>
      <c r="Q198" s="203"/>
      <c r="R198" s="204">
        <f>SUM(R199:R227)</f>
        <v>0.52892840000000008</v>
      </c>
      <c r="S198" s="203"/>
      <c r="T198" s="205">
        <f>SUM(T199:T227)</f>
        <v>0.012807030000000001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206" t="s">
        <v>81</v>
      </c>
      <c r="AT198" s="207" t="s">
        <v>72</v>
      </c>
      <c r="AU198" s="207" t="s">
        <v>77</v>
      </c>
      <c r="AY198" s="206" t="s">
        <v>148</v>
      </c>
      <c r="BK198" s="208">
        <f>SUM(BK199:BK227)</f>
        <v>53697.040000000001</v>
      </c>
    </row>
    <row r="199" s="1" customFormat="1" ht="16.5" customHeight="1">
      <c r="A199" s="37"/>
      <c r="B199" s="38"/>
      <c r="C199" s="211" t="s">
        <v>351</v>
      </c>
      <c r="D199" s="211" t="s">
        <v>151</v>
      </c>
      <c r="E199" s="212" t="s">
        <v>494</v>
      </c>
      <c r="F199" s="213" t="s">
        <v>495</v>
      </c>
      <c r="G199" s="214" t="s">
        <v>154</v>
      </c>
      <c r="H199" s="215">
        <v>41.313000000000002</v>
      </c>
      <c r="I199" s="216">
        <v>23.600000000000001</v>
      </c>
      <c r="J199" s="217">
        <f>ROUND(I199*H199,2)</f>
        <v>974.99000000000001</v>
      </c>
      <c r="K199" s="213" t="s">
        <v>155</v>
      </c>
      <c r="L199" s="43"/>
      <c r="M199" s="218" t="s">
        <v>19</v>
      </c>
      <c r="N199" s="219" t="s">
        <v>44</v>
      </c>
      <c r="O199" s="83"/>
      <c r="P199" s="220">
        <f>O199*H199</f>
        <v>0</v>
      </c>
      <c r="Q199" s="220">
        <v>0.001</v>
      </c>
      <c r="R199" s="220">
        <f>Q199*H199</f>
        <v>0.041313000000000002</v>
      </c>
      <c r="S199" s="220">
        <v>0.00031</v>
      </c>
      <c r="T199" s="221">
        <f>S199*H199</f>
        <v>0.012807030000000001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2" t="s">
        <v>235</v>
      </c>
      <c r="AT199" s="222" t="s">
        <v>151</v>
      </c>
      <c r="AU199" s="222" t="s">
        <v>81</v>
      </c>
      <c r="AY199" s="16" t="s">
        <v>148</v>
      </c>
      <c r="BE199" s="223">
        <f>IF(N199="základní",J199,0)</f>
        <v>974.99000000000001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6" t="s">
        <v>77</v>
      </c>
      <c r="BK199" s="223">
        <f>ROUND(I199*H199,2)</f>
        <v>974.99000000000001</v>
      </c>
      <c r="BL199" s="16" t="s">
        <v>235</v>
      </c>
      <c r="BM199" s="222" t="s">
        <v>957</v>
      </c>
    </row>
    <row r="200" s="1" customFormat="1">
      <c r="A200" s="37"/>
      <c r="B200" s="38"/>
      <c r="C200" s="39"/>
      <c r="D200" s="224" t="s">
        <v>157</v>
      </c>
      <c r="E200" s="39"/>
      <c r="F200" s="225" t="s">
        <v>497</v>
      </c>
      <c r="G200" s="39"/>
      <c r="H200" s="39"/>
      <c r="I200" s="226"/>
      <c r="J200" s="39"/>
      <c r="K200" s="39"/>
      <c r="L200" s="43"/>
      <c r="M200" s="227"/>
      <c r="N200" s="228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157</v>
      </c>
      <c r="AU200" s="16" t="s">
        <v>81</v>
      </c>
    </row>
    <row r="201" s="1" customFormat="1">
      <c r="A201" s="37"/>
      <c r="B201" s="38"/>
      <c r="C201" s="39"/>
      <c r="D201" s="229" t="s">
        <v>159</v>
      </c>
      <c r="E201" s="39"/>
      <c r="F201" s="230" t="s">
        <v>498</v>
      </c>
      <c r="G201" s="39"/>
      <c r="H201" s="39"/>
      <c r="I201" s="226"/>
      <c r="J201" s="39"/>
      <c r="K201" s="39"/>
      <c r="L201" s="43"/>
      <c r="M201" s="227"/>
      <c r="N201" s="228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159</v>
      </c>
      <c r="AU201" s="16" t="s">
        <v>81</v>
      </c>
    </row>
    <row r="202" s="12" customFormat="1">
      <c r="A202" s="12"/>
      <c r="B202" s="231"/>
      <c r="C202" s="232"/>
      <c r="D202" s="224" t="s">
        <v>161</v>
      </c>
      <c r="E202" s="233" t="s">
        <v>19</v>
      </c>
      <c r="F202" s="234" t="s">
        <v>958</v>
      </c>
      <c r="G202" s="232"/>
      <c r="H202" s="235">
        <v>41.313000000000002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41" t="s">
        <v>161</v>
      </c>
      <c r="AU202" s="241" t="s">
        <v>81</v>
      </c>
      <c r="AV202" s="12" t="s">
        <v>81</v>
      </c>
      <c r="AW202" s="12" t="s">
        <v>35</v>
      </c>
      <c r="AX202" s="12" t="s">
        <v>77</v>
      </c>
      <c r="AY202" s="241" t="s">
        <v>148</v>
      </c>
    </row>
    <row r="203" s="1" customFormat="1" ht="21.75" customHeight="1">
      <c r="A203" s="37"/>
      <c r="B203" s="38"/>
      <c r="C203" s="211" t="s">
        <v>357</v>
      </c>
      <c r="D203" s="211" t="s">
        <v>151</v>
      </c>
      <c r="E203" s="212" t="s">
        <v>501</v>
      </c>
      <c r="F203" s="213" t="s">
        <v>502</v>
      </c>
      <c r="G203" s="214" t="s">
        <v>183</v>
      </c>
      <c r="H203" s="215">
        <v>10</v>
      </c>
      <c r="I203" s="216">
        <v>29.5</v>
      </c>
      <c r="J203" s="217">
        <f>ROUND(I203*H203,2)</f>
        <v>295</v>
      </c>
      <c r="K203" s="213" t="s">
        <v>155</v>
      </c>
      <c r="L203" s="43"/>
      <c r="M203" s="218" t="s">
        <v>19</v>
      </c>
      <c r="N203" s="219" t="s">
        <v>44</v>
      </c>
      <c r="O203" s="83"/>
      <c r="P203" s="220">
        <f>O203*H203</f>
        <v>0</v>
      </c>
      <c r="Q203" s="220">
        <v>0.00048000000000000001</v>
      </c>
      <c r="R203" s="220">
        <f>Q203*H203</f>
        <v>0.0048000000000000004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235</v>
      </c>
      <c r="AT203" s="222" t="s">
        <v>151</v>
      </c>
      <c r="AU203" s="222" t="s">
        <v>81</v>
      </c>
      <c r="AY203" s="16" t="s">
        <v>148</v>
      </c>
      <c r="BE203" s="223">
        <f>IF(N203="základní",J203,0)</f>
        <v>295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6" t="s">
        <v>77</v>
      </c>
      <c r="BK203" s="223">
        <f>ROUND(I203*H203,2)</f>
        <v>295</v>
      </c>
      <c r="BL203" s="16" t="s">
        <v>235</v>
      </c>
      <c r="BM203" s="222" t="s">
        <v>959</v>
      </c>
    </row>
    <row r="204" s="1" customFormat="1">
      <c r="A204" s="37"/>
      <c r="B204" s="38"/>
      <c r="C204" s="39"/>
      <c r="D204" s="224" t="s">
        <v>157</v>
      </c>
      <c r="E204" s="39"/>
      <c r="F204" s="225" t="s">
        <v>504</v>
      </c>
      <c r="G204" s="39"/>
      <c r="H204" s="39"/>
      <c r="I204" s="226"/>
      <c r="J204" s="39"/>
      <c r="K204" s="39"/>
      <c r="L204" s="43"/>
      <c r="M204" s="227"/>
      <c r="N204" s="228"/>
      <c r="O204" s="83"/>
      <c r="P204" s="83"/>
      <c r="Q204" s="83"/>
      <c r="R204" s="83"/>
      <c r="S204" s="83"/>
      <c r="T204" s="84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157</v>
      </c>
      <c r="AU204" s="16" t="s">
        <v>81</v>
      </c>
    </row>
    <row r="205" s="1" customFormat="1">
      <c r="A205" s="37"/>
      <c r="B205" s="38"/>
      <c r="C205" s="39"/>
      <c r="D205" s="229" t="s">
        <v>159</v>
      </c>
      <c r="E205" s="39"/>
      <c r="F205" s="230" t="s">
        <v>505</v>
      </c>
      <c r="G205" s="39"/>
      <c r="H205" s="39"/>
      <c r="I205" s="226"/>
      <c r="J205" s="39"/>
      <c r="K205" s="39"/>
      <c r="L205" s="43"/>
      <c r="M205" s="227"/>
      <c r="N205" s="228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159</v>
      </c>
      <c r="AU205" s="16" t="s">
        <v>81</v>
      </c>
    </row>
    <row r="206" s="1" customFormat="1" ht="21.75" customHeight="1">
      <c r="A206" s="37"/>
      <c r="B206" s="38"/>
      <c r="C206" s="211" t="s">
        <v>362</v>
      </c>
      <c r="D206" s="211" t="s">
        <v>151</v>
      </c>
      <c r="E206" s="212" t="s">
        <v>507</v>
      </c>
      <c r="F206" s="213" t="s">
        <v>508</v>
      </c>
      <c r="G206" s="214" t="s">
        <v>183</v>
      </c>
      <c r="H206" s="215">
        <v>10</v>
      </c>
      <c r="I206" s="216">
        <v>59</v>
      </c>
      <c r="J206" s="217">
        <f>ROUND(I206*H206,2)</f>
        <v>590</v>
      </c>
      <c r="K206" s="213" t="s">
        <v>155</v>
      </c>
      <c r="L206" s="43"/>
      <c r="M206" s="218" t="s">
        <v>19</v>
      </c>
      <c r="N206" s="219" t="s">
        <v>44</v>
      </c>
      <c r="O206" s="83"/>
      <c r="P206" s="220">
        <f>O206*H206</f>
        <v>0</v>
      </c>
      <c r="Q206" s="220">
        <v>0.0023999999999999998</v>
      </c>
      <c r="R206" s="220">
        <f>Q206*H206</f>
        <v>0.023999999999999997</v>
      </c>
      <c r="S206" s="220">
        <v>0</v>
      </c>
      <c r="T206" s="22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2" t="s">
        <v>235</v>
      </c>
      <c r="AT206" s="222" t="s">
        <v>151</v>
      </c>
      <c r="AU206" s="222" t="s">
        <v>81</v>
      </c>
      <c r="AY206" s="16" t="s">
        <v>148</v>
      </c>
      <c r="BE206" s="223">
        <f>IF(N206="základní",J206,0)</f>
        <v>590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6" t="s">
        <v>77</v>
      </c>
      <c r="BK206" s="223">
        <f>ROUND(I206*H206,2)</f>
        <v>590</v>
      </c>
      <c r="BL206" s="16" t="s">
        <v>235</v>
      </c>
      <c r="BM206" s="222" t="s">
        <v>960</v>
      </c>
    </row>
    <row r="207" s="1" customFormat="1">
      <c r="A207" s="37"/>
      <c r="B207" s="38"/>
      <c r="C207" s="39"/>
      <c r="D207" s="224" t="s">
        <v>157</v>
      </c>
      <c r="E207" s="39"/>
      <c r="F207" s="225" t="s">
        <v>510</v>
      </c>
      <c r="G207" s="39"/>
      <c r="H207" s="39"/>
      <c r="I207" s="226"/>
      <c r="J207" s="39"/>
      <c r="K207" s="39"/>
      <c r="L207" s="43"/>
      <c r="M207" s="227"/>
      <c r="N207" s="228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157</v>
      </c>
      <c r="AU207" s="16" t="s">
        <v>81</v>
      </c>
    </row>
    <row r="208" s="1" customFormat="1">
      <c r="A208" s="37"/>
      <c r="B208" s="38"/>
      <c r="C208" s="39"/>
      <c r="D208" s="229" t="s">
        <v>159</v>
      </c>
      <c r="E208" s="39"/>
      <c r="F208" s="230" t="s">
        <v>511</v>
      </c>
      <c r="G208" s="39"/>
      <c r="H208" s="39"/>
      <c r="I208" s="226"/>
      <c r="J208" s="39"/>
      <c r="K208" s="39"/>
      <c r="L208" s="43"/>
      <c r="M208" s="227"/>
      <c r="N208" s="228"/>
      <c r="O208" s="83"/>
      <c r="P208" s="83"/>
      <c r="Q208" s="83"/>
      <c r="R208" s="83"/>
      <c r="S208" s="83"/>
      <c r="T208" s="84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159</v>
      </c>
      <c r="AU208" s="16" t="s">
        <v>81</v>
      </c>
    </row>
    <row r="209" s="1" customFormat="1" ht="21.75" customHeight="1">
      <c r="A209" s="37"/>
      <c r="B209" s="38"/>
      <c r="C209" s="211" t="s">
        <v>368</v>
      </c>
      <c r="D209" s="211" t="s">
        <v>151</v>
      </c>
      <c r="E209" s="212" t="s">
        <v>513</v>
      </c>
      <c r="F209" s="213" t="s">
        <v>514</v>
      </c>
      <c r="G209" s="214" t="s">
        <v>183</v>
      </c>
      <c r="H209" s="215">
        <v>10</v>
      </c>
      <c r="I209" s="216">
        <v>94.400000000000006</v>
      </c>
      <c r="J209" s="217">
        <f>ROUND(I209*H209,2)</f>
        <v>944</v>
      </c>
      <c r="K209" s="213" t="s">
        <v>155</v>
      </c>
      <c r="L209" s="43"/>
      <c r="M209" s="218" t="s">
        <v>19</v>
      </c>
      <c r="N209" s="219" t="s">
        <v>44</v>
      </c>
      <c r="O209" s="83"/>
      <c r="P209" s="220">
        <f>O209*H209</f>
        <v>0</v>
      </c>
      <c r="Q209" s="220">
        <v>0.0047999999999999996</v>
      </c>
      <c r="R209" s="220">
        <f>Q209*H209</f>
        <v>0.047999999999999994</v>
      </c>
      <c r="S209" s="220">
        <v>0</v>
      </c>
      <c r="T209" s="22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2" t="s">
        <v>235</v>
      </c>
      <c r="AT209" s="222" t="s">
        <v>151</v>
      </c>
      <c r="AU209" s="222" t="s">
        <v>81</v>
      </c>
      <c r="AY209" s="16" t="s">
        <v>148</v>
      </c>
      <c r="BE209" s="223">
        <f>IF(N209="základní",J209,0)</f>
        <v>944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6" t="s">
        <v>77</v>
      </c>
      <c r="BK209" s="223">
        <f>ROUND(I209*H209,2)</f>
        <v>944</v>
      </c>
      <c r="BL209" s="16" t="s">
        <v>235</v>
      </c>
      <c r="BM209" s="222" t="s">
        <v>961</v>
      </c>
    </row>
    <row r="210" s="1" customFormat="1">
      <c r="A210" s="37"/>
      <c r="B210" s="38"/>
      <c r="C210" s="39"/>
      <c r="D210" s="224" t="s">
        <v>157</v>
      </c>
      <c r="E210" s="39"/>
      <c r="F210" s="225" t="s">
        <v>516</v>
      </c>
      <c r="G210" s="39"/>
      <c r="H210" s="39"/>
      <c r="I210" s="226"/>
      <c r="J210" s="39"/>
      <c r="K210" s="39"/>
      <c r="L210" s="43"/>
      <c r="M210" s="227"/>
      <c r="N210" s="228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157</v>
      </c>
      <c r="AU210" s="16" t="s">
        <v>81</v>
      </c>
    </row>
    <row r="211" s="1" customFormat="1">
      <c r="A211" s="37"/>
      <c r="B211" s="38"/>
      <c r="C211" s="39"/>
      <c r="D211" s="229" t="s">
        <v>159</v>
      </c>
      <c r="E211" s="39"/>
      <c r="F211" s="230" t="s">
        <v>517</v>
      </c>
      <c r="G211" s="39"/>
      <c r="H211" s="39"/>
      <c r="I211" s="226"/>
      <c r="J211" s="39"/>
      <c r="K211" s="39"/>
      <c r="L211" s="43"/>
      <c r="M211" s="227"/>
      <c r="N211" s="228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159</v>
      </c>
      <c r="AU211" s="16" t="s">
        <v>81</v>
      </c>
    </row>
    <row r="212" s="1" customFormat="1" ht="21.75" customHeight="1">
      <c r="A212" s="37"/>
      <c r="B212" s="38"/>
      <c r="C212" s="211" t="s">
        <v>641</v>
      </c>
      <c r="D212" s="211" t="s">
        <v>151</v>
      </c>
      <c r="E212" s="212" t="s">
        <v>519</v>
      </c>
      <c r="F212" s="213" t="s">
        <v>520</v>
      </c>
      <c r="G212" s="214" t="s">
        <v>154</v>
      </c>
      <c r="H212" s="215">
        <v>826.25999999999999</v>
      </c>
      <c r="I212" s="216">
        <v>11.800000000000001</v>
      </c>
      <c r="J212" s="217">
        <f>ROUND(I212*H212,2)</f>
        <v>9749.8700000000008</v>
      </c>
      <c r="K212" s="213" t="s">
        <v>155</v>
      </c>
      <c r="L212" s="43"/>
      <c r="M212" s="218" t="s">
        <v>19</v>
      </c>
      <c r="N212" s="219" t="s">
        <v>44</v>
      </c>
      <c r="O212" s="83"/>
      <c r="P212" s="220">
        <f>O212*H212</f>
        <v>0</v>
      </c>
      <c r="Q212" s="220">
        <v>0.00020000000000000001</v>
      </c>
      <c r="R212" s="220">
        <f>Q212*H212</f>
        <v>0.16525200000000001</v>
      </c>
      <c r="S212" s="220">
        <v>0</v>
      </c>
      <c r="T212" s="22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2" t="s">
        <v>235</v>
      </c>
      <c r="AT212" s="222" t="s">
        <v>151</v>
      </c>
      <c r="AU212" s="222" t="s">
        <v>81</v>
      </c>
      <c r="AY212" s="16" t="s">
        <v>148</v>
      </c>
      <c r="BE212" s="223">
        <f>IF(N212="základní",J212,0)</f>
        <v>9749.8700000000008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6" t="s">
        <v>77</v>
      </c>
      <c r="BK212" s="223">
        <f>ROUND(I212*H212,2)</f>
        <v>9749.8700000000008</v>
      </c>
      <c r="BL212" s="16" t="s">
        <v>235</v>
      </c>
      <c r="BM212" s="222" t="s">
        <v>962</v>
      </c>
    </row>
    <row r="213" s="1" customFormat="1">
      <c r="A213" s="37"/>
      <c r="B213" s="38"/>
      <c r="C213" s="39"/>
      <c r="D213" s="224" t="s">
        <v>157</v>
      </c>
      <c r="E213" s="39"/>
      <c r="F213" s="225" t="s">
        <v>522</v>
      </c>
      <c r="G213" s="39"/>
      <c r="H213" s="39"/>
      <c r="I213" s="226"/>
      <c r="J213" s="39"/>
      <c r="K213" s="39"/>
      <c r="L213" s="43"/>
      <c r="M213" s="227"/>
      <c r="N213" s="228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157</v>
      </c>
      <c r="AU213" s="16" t="s">
        <v>81</v>
      </c>
    </row>
    <row r="214" s="1" customFormat="1">
      <c r="A214" s="37"/>
      <c r="B214" s="38"/>
      <c r="C214" s="39"/>
      <c r="D214" s="229" t="s">
        <v>159</v>
      </c>
      <c r="E214" s="39"/>
      <c r="F214" s="230" t="s">
        <v>523</v>
      </c>
      <c r="G214" s="39"/>
      <c r="H214" s="39"/>
      <c r="I214" s="226"/>
      <c r="J214" s="39"/>
      <c r="K214" s="39"/>
      <c r="L214" s="43"/>
      <c r="M214" s="227"/>
      <c r="N214" s="228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159</v>
      </c>
      <c r="AU214" s="16" t="s">
        <v>81</v>
      </c>
    </row>
    <row r="215" s="12" customFormat="1">
      <c r="A215" s="12"/>
      <c r="B215" s="231"/>
      <c r="C215" s="232"/>
      <c r="D215" s="224" t="s">
        <v>161</v>
      </c>
      <c r="E215" s="233" t="s">
        <v>19</v>
      </c>
      <c r="F215" s="234" t="s">
        <v>963</v>
      </c>
      <c r="G215" s="232"/>
      <c r="H215" s="235">
        <v>594.79999999999995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41" t="s">
        <v>161</v>
      </c>
      <c r="AU215" s="241" t="s">
        <v>81</v>
      </c>
      <c r="AV215" s="12" t="s">
        <v>81</v>
      </c>
      <c r="AW215" s="12" t="s">
        <v>35</v>
      </c>
      <c r="AX215" s="12" t="s">
        <v>73</v>
      </c>
      <c r="AY215" s="241" t="s">
        <v>148</v>
      </c>
    </row>
    <row r="216" s="12" customFormat="1">
      <c r="A216" s="12"/>
      <c r="B216" s="231"/>
      <c r="C216" s="232"/>
      <c r="D216" s="224" t="s">
        <v>161</v>
      </c>
      <c r="E216" s="233" t="s">
        <v>19</v>
      </c>
      <c r="F216" s="234" t="s">
        <v>928</v>
      </c>
      <c r="G216" s="232"/>
      <c r="H216" s="235">
        <v>231.46000000000001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41" t="s">
        <v>161</v>
      </c>
      <c r="AU216" s="241" t="s">
        <v>81</v>
      </c>
      <c r="AV216" s="12" t="s">
        <v>81</v>
      </c>
      <c r="AW216" s="12" t="s">
        <v>35</v>
      </c>
      <c r="AX216" s="12" t="s">
        <v>73</v>
      </c>
      <c r="AY216" s="241" t="s">
        <v>148</v>
      </c>
    </row>
    <row r="217" s="13" customFormat="1">
      <c r="A217" s="13"/>
      <c r="B217" s="252"/>
      <c r="C217" s="253"/>
      <c r="D217" s="224" t="s">
        <v>161</v>
      </c>
      <c r="E217" s="254" t="s">
        <v>19</v>
      </c>
      <c r="F217" s="255" t="s">
        <v>525</v>
      </c>
      <c r="G217" s="253"/>
      <c r="H217" s="256">
        <v>826.25999999999999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2" t="s">
        <v>161</v>
      </c>
      <c r="AU217" s="262" t="s">
        <v>81</v>
      </c>
      <c r="AV217" s="13" t="s">
        <v>91</v>
      </c>
      <c r="AW217" s="13" t="s">
        <v>35</v>
      </c>
      <c r="AX217" s="13" t="s">
        <v>77</v>
      </c>
      <c r="AY217" s="262" t="s">
        <v>148</v>
      </c>
    </row>
    <row r="218" s="1" customFormat="1" ht="21.75" customHeight="1">
      <c r="A218" s="37"/>
      <c r="B218" s="38"/>
      <c r="C218" s="211" t="s">
        <v>643</v>
      </c>
      <c r="D218" s="211" t="s">
        <v>151</v>
      </c>
      <c r="E218" s="212" t="s">
        <v>527</v>
      </c>
      <c r="F218" s="213" t="s">
        <v>528</v>
      </c>
      <c r="G218" s="214" t="s">
        <v>154</v>
      </c>
      <c r="H218" s="215">
        <v>826.25999999999999</v>
      </c>
      <c r="I218" s="216">
        <v>41.299999999999997</v>
      </c>
      <c r="J218" s="217">
        <f>ROUND(I218*H218,2)</f>
        <v>34124.540000000001</v>
      </c>
      <c r="K218" s="213" t="s">
        <v>155</v>
      </c>
      <c r="L218" s="43"/>
      <c r="M218" s="218" t="s">
        <v>19</v>
      </c>
      <c r="N218" s="219" t="s">
        <v>44</v>
      </c>
      <c r="O218" s="83"/>
      <c r="P218" s="220">
        <f>O218*H218</f>
        <v>0</v>
      </c>
      <c r="Q218" s="220">
        <v>0.00029</v>
      </c>
      <c r="R218" s="220">
        <f>Q218*H218</f>
        <v>0.23961540000000001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235</v>
      </c>
      <c r="AT218" s="222" t="s">
        <v>151</v>
      </c>
      <c r="AU218" s="222" t="s">
        <v>81</v>
      </c>
      <c r="AY218" s="16" t="s">
        <v>148</v>
      </c>
      <c r="BE218" s="223">
        <f>IF(N218="základní",J218,0)</f>
        <v>34124.540000000001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6" t="s">
        <v>77</v>
      </c>
      <c r="BK218" s="223">
        <f>ROUND(I218*H218,2)</f>
        <v>34124.540000000001</v>
      </c>
      <c r="BL218" s="16" t="s">
        <v>235</v>
      </c>
      <c r="BM218" s="222" t="s">
        <v>964</v>
      </c>
    </row>
    <row r="219" s="1" customFormat="1">
      <c r="A219" s="37"/>
      <c r="B219" s="38"/>
      <c r="C219" s="39"/>
      <c r="D219" s="224" t="s">
        <v>157</v>
      </c>
      <c r="E219" s="39"/>
      <c r="F219" s="225" t="s">
        <v>530</v>
      </c>
      <c r="G219" s="39"/>
      <c r="H219" s="39"/>
      <c r="I219" s="226"/>
      <c r="J219" s="39"/>
      <c r="K219" s="39"/>
      <c r="L219" s="43"/>
      <c r="M219" s="227"/>
      <c r="N219" s="228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81</v>
      </c>
    </row>
    <row r="220" s="1" customFormat="1">
      <c r="A220" s="37"/>
      <c r="B220" s="38"/>
      <c r="C220" s="39"/>
      <c r="D220" s="229" t="s">
        <v>159</v>
      </c>
      <c r="E220" s="39"/>
      <c r="F220" s="230" t="s">
        <v>531</v>
      </c>
      <c r="G220" s="39"/>
      <c r="H220" s="39"/>
      <c r="I220" s="226"/>
      <c r="J220" s="39"/>
      <c r="K220" s="39"/>
      <c r="L220" s="43"/>
      <c r="M220" s="227"/>
      <c r="N220" s="228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159</v>
      </c>
      <c r="AU220" s="16" t="s">
        <v>81</v>
      </c>
    </row>
    <row r="221" s="12" customFormat="1">
      <c r="A221" s="12"/>
      <c r="B221" s="231"/>
      <c r="C221" s="232"/>
      <c r="D221" s="224" t="s">
        <v>161</v>
      </c>
      <c r="E221" s="233" t="s">
        <v>19</v>
      </c>
      <c r="F221" s="234" t="s">
        <v>963</v>
      </c>
      <c r="G221" s="232"/>
      <c r="H221" s="235">
        <v>594.79999999999995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41" t="s">
        <v>161</v>
      </c>
      <c r="AU221" s="241" t="s">
        <v>81</v>
      </c>
      <c r="AV221" s="12" t="s">
        <v>81</v>
      </c>
      <c r="AW221" s="12" t="s">
        <v>35</v>
      </c>
      <c r="AX221" s="12" t="s">
        <v>73</v>
      </c>
      <c r="AY221" s="241" t="s">
        <v>148</v>
      </c>
    </row>
    <row r="222" s="12" customFormat="1">
      <c r="A222" s="12"/>
      <c r="B222" s="231"/>
      <c r="C222" s="232"/>
      <c r="D222" s="224" t="s">
        <v>161</v>
      </c>
      <c r="E222" s="233" t="s">
        <v>19</v>
      </c>
      <c r="F222" s="234" t="s">
        <v>928</v>
      </c>
      <c r="G222" s="232"/>
      <c r="H222" s="235">
        <v>231.46000000000001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41" t="s">
        <v>161</v>
      </c>
      <c r="AU222" s="241" t="s">
        <v>81</v>
      </c>
      <c r="AV222" s="12" t="s">
        <v>81</v>
      </c>
      <c r="AW222" s="12" t="s">
        <v>35</v>
      </c>
      <c r="AX222" s="12" t="s">
        <v>73</v>
      </c>
      <c r="AY222" s="241" t="s">
        <v>148</v>
      </c>
    </row>
    <row r="223" s="13" customFormat="1">
      <c r="A223" s="13"/>
      <c r="B223" s="252"/>
      <c r="C223" s="253"/>
      <c r="D223" s="224" t="s">
        <v>161</v>
      </c>
      <c r="E223" s="254" t="s">
        <v>19</v>
      </c>
      <c r="F223" s="255" t="s">
        <v>525</v>
      </c>
      <c r="G223" s="253"/>
      <c r="H223" s="256">
        <v>826.25999999999999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2" t="s">
        <v>161</v>
      </c>
      <c r="AU223" s="262" t="s">
        <v>81</v>
      </c>
      <c r="AV223" s="13" t="s">
        <v>91</v>
      </c>
      <c r="AW223" s="13" t="s">
        <v>35</v>
      </c>
      <c r="AX223" s="13" t="s">
        <v>77</v>
      </c>
      <c r="AY223" s="262" t="s">
        <v>148</v>
      </c>
    </row>
    <row r="224" s="1" customFormat="1" ht="21.75" customHeight="1">
      <c r="A224" s="37"/>
      <c r="B224" s="38"/>
      <c r="C224" s="211" t="s">
        <v>375</v>
      </c>
      <c r="D224" s="211" t="s">
        <v>151</v>
      </c>
      <c r="E224" s="212" t="s">
        <v>772</v>
      </c>
      <c r="F224" s="213" t="s">
        <v>773</v>
      </c>
      <c r="G224" s="214" t="s">
        <v>154</v>
      </c>
      <c r="H224" s="215">
        <v>594.79999999999995</v>
      </c>
      <c r="I224" s="216">
        <v>11.800000000000001</v>
      </c>
      <c r="J224" s="217">
        <f>ROUND(I224*H224,2)</f>
        <v>7018.6400000000003</v>
      </c>
      <c r="K224" s="213" t="s">
        <v>155</v>
      </c>
      <c r="L224" s="43"/>
      <c r="M224" s="218" t="s">
        <v>19</v>
      </c>
      <c r="N224" s="219" t="s">
        <v>44</v>
      </c>
      <c r="O224" s="83"/>
      <c r="P224" s="220">
        <f>O224*H224</f>
        <v>0</v>
      </c>
      <c r="Q224" s="220">
        <v>1.0000000000000001E-05</v>
      </c>
      <c r="R224" s="220">
        <f>Q224*H224</f>
        <v>0.0059480000000000002</v>
      </c>
      <c r="S224" s="220">
        <v>0</v>
      </c>
      <c r="T224" s="22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2" t="s">
        <v>235</v>
      </c>
      <c r="AT224" s="222" t="s">
        <v>151</v>
      </c>
      <c r="AU224" s="222" t="s">
        <v>81</v>
      </c>
      <c r="AY224" s="16" t="s">
        <v>148</v>
      </c>
      <c r="BE224" s="223">
        <f>IF(N224="základní",J224,0)</f>
        <v>7018.6400000000003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6" t="s">
        <v>77</v>
      </c>
      <c r="BK224" s="223">
        <f>ROUND(I224*H224,2)</f>
        <v>7018.6400000000003</v>
      </c>
      <c r="BL224" s="16" t="s">
        <v>235</v>
      </c>
      <c r="BM224" s="222" t="s">
        <v>965</v>
      </c>
    </row>
    <row r="225" s="1" customFormat="1">
      <c r="A225" s="37"/>
      <c r="B225" s="38"/>
      <c r="C225" s="39"/>
      <c r="D225" s="224" t="s">
        <v>157</v>
      </c>
      <c r="E225" s="39"/>
      <c r="F225" s="225" t="s">
        <v>775</v>
      </c>
      <c r="G225" s="39"/>
      <c r="H225" s="39"/>
      <c r="I225" s="226"/>
      <c r="J225" s="39"/>
      <c r="K225" s="39"/>
      <c r="L225" s="43"/>
      <c r="M225" s="227"/>
      <c r="N225" s="228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157</v>
      </c>
      <c r="AU225" s="16" t="s">
        <v>81</v>
      </c>
    </row>
    <row r="226" s="1" customFormat="1">
      <c r="A226" s="37"/>
      <c r="B226" s="38"/>
      <c r="C226" s="39"/>
      <c r="D226" s="229" t="s">
        <v>159</v>
      </c>
      <c r="E226" s="39"/>
      <c r="F226" s="230" t="s">
        <v>776</v>
      </c>
      <c r="G226" s="39"/>
      <c r="H226" s="39"/>
      <c r="I226" s="226"/>
      <c r="J226" s="39"/>
      <c r="K226" s="39"/>
      <c r="L226" s="43"/>
      <c r="M226" s="227"/>
      <c r="N226" s="228"/>
      <c r="O226" s="83"/>
      <c r="P226" s="83"/>
      <c r="Q226" s="83"/>
      <c r="R226" s="83"/>
      <c r="S226" s="83"/>
      <c r="T226" s="84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159</v>
      </c>
      <c r="AU226" s="16" t="s">
        <v>81</v>
      </c>
    </row>
    <row r="227" s="12" customFormat="1">
      <c r="A227" s="12"/>
      <c r="B227" s="231"/>
      <c r="C227" s="232"/>
      <c r="D227" s="224" t="s">
        <v>161</v>
      </c>
      <c r="E227" s="233" t="s">
        <v>19</v>
      </c>
      <c r="F227" s="234" t="s">
        <v>963</v>
      </c>
      <c r="G227" s="232"/>
      <c r="H227" s="235">
        <v>594.79999999999995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41" t="s">
        <v>161</v>
      </c>
      <c r="AU227" s="241" t="s">
        <v>81</v>
      </c>
      <c r="AV227" s="12" t="s">
        <v>81</v>
      </c>
      <c r="AW227" s="12" t="s">
        <v>35</v>
      </c>
      <c r="AX227" s="12" t="s">
        <v>77</v>
      </c>
      <c r="AY227" s="241" t="s">
        <v>148</v>
      </c>
    </row>
    <row r="228" s="11" customFormat="1" ht="22.8" customHeight="1">
      <c r="A228" s="11"/>
      <c r="B228" s="195"/>
      <c r="C228" s="196"/>
      <c r="D228" s="197" t="s">
        <v>72</v>
      </c>
      <c r="E228" s="209" t="s">
        <v>532</v>
      </c>
      <c r="F228" s="209" t="s">
        <v>533</v>
      </c>
      <c r="G228" s="196"/>
      <c r="H228" s="196"/>
      <c r="I228" s="199"/>
      <c r="J228" s="210">
        <f>BK228</f>
        <v>2478</v>
      </c>
      <c r="K228" s="196"/>
      <c r="L228" s="201"/>
      <c r="M228" s="202"/>
      <c r="N228" s="203"/>
      <c r="O228" s="203"/>
      <c r="P228" s="204">
        <f>SUM(P229:P230)</f>
        <v>0</v>
      </c>
      <c r="Q228" s="203"/>
      <c r="R228" s="204">
        <f>SUM(R229:R230)</f>
        <v>0</v>
      </c>
      <c r="S228" s="203"/>
      <c r="T228" s="205">
        <f>SUM(T229:T230)</f>
        <v>0</v>
      </c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R228" s="206" t="s">
        <v>81</v>
      </c>
      <c r="AT228" s="207" t="s">
        <v>72</v>
      </c>
      <c r="AU228" s="207" t="s">
        <v>77</v>
      </c>
      <c r="AY228" s="206" t="s">
        <v>148</v>
      </c>
      <c r="BK228" s="208">
        <f>SUM(BK229:BK230)</f>
        <v>2478</v>
      </c>
    </row>
    <row r="229" s="1" customFormat="1" ht="16.5" customHeight="1">
      <c r="A229" s="37"/>
      <c r="B229" s="38"/>
      <c r="C229" s="211" t="s">
        <v>382</v>
      </c>
      <c r="D229" s="211" t="s">
        <v>151</v>
      </c>
      <c r="E229" s="212" t="s">
        <v>535</v>
      </c>
      <c r="F229" s="213" t="s">
        <v>536</v>
      </c>
      <c r="G229" s="214" t="s">
        <v>484</v>
      </c>
      <c r="H229" s="215">
        <v>6</v>
      </c>
      <c r="I229" s="216">
        <v>413</v>
      </c>
      <c r="J229" s="217">
        <f>ROUND(I229*H229,2)</f>
        <v>2478</v>
      </c>
      <c r="K229" s="213" t="s">
        <v>19</v>
      </c>
      <c r="L229" s="43"/>
      <c r="M229" s="218" t="s">
        <v>19</v>
      </c>
      <c r="N229" s="219" t="s">
        <v>44</v>
      </c>
      <c r="O229" s="83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2" t="s">
        <v>235</v>
      </c>
      <c r="AT229" s="222" t="s">
        <v>151</v>
      </c>
      <c r="AU229" s="222" t="s">
        <v>81</v>
      </c>
      <c r="AY229" s="16" t="s">
        <v>148</v>
      </c>
      <c r="BE229" s="223">
        <f>IF(N229="základní",J229,0)</f>
        <v>2478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6" t="s">
        <v>77</v>
      </c>
      <c r="BK229" s="223">
        <f>ROUND(I229*H229,2)</f>
        <v>2478</v>
      </c>
      <c r="BL229" s="16" t="s">
        <v>235</v>
      </c>
      <c r="BM229" s="222" t="s">
        <v>966</v>
      </c>
    </row>
    <row r="230" s="1" customFormat="1">
      <c r="A230" s="37"/>
      <c r="B230" s="38"/>
      <c r="C230" s="39"/>
      <c r="D230" s="224" t="s">
        <v>157</v>
      </c>
      <c r="E230" s="39"/>
      <c r="F230" s="225" t="s">
        <v>538</v>
      </c>
      <c r="G230" s="39"/>
      <c r="H230" s="39"/>
      <c r="I230" s="226"/>
      <c r="J230" s="39"/>
      <c r="K230" s="39"/>
      <c r="L230" s="43"/>
      <c r="M230" s="227"/>
      <c r="N230" s="228"/>
      <c r="O230" s="83"/>
      <c r="P230" s="83"/>
      <c r="Q230" s="83"/>
      <c r="R230" s="83"/>
      <c r="S230" s="83"/>
      <c r="T230" s="84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157</v>
      </c>
      <c r="AU230" s="16" t="s">
        <v>81</v>
      </c>
    </row>
    <row r="231" s="11" customFormat="1" ht="25.92" customHeight="1">
      <c r="A231" s="11"/>
      <c r="B231" s="195"/>
      <c r="C231" s="196"/>
      <c r="D231" s="197" t="s">
        <v>72</v>
      </c>
      <c r="E231" s="198" t="s">
        <v>539</v>
      </c>
      <c r="F231" s="198" t="s">
        <v>540</v>
      </c>
      <c r="G231" s="196"/>
      <c r="H231" s="196"/>
      <c r="I231" s="199"/>
      <c r="J231" s="200">
        <f>BK231</f>
        <v>7080</v>
      </c>
      <c r="K231" s="196"/>
      <c r="L231" s="201"/>
      <c r="M231" s="202"/>
      <c r="N231" s="203"/>
      <c r="O231" s="203"/>
      <c r="P231" s="204">
        <f>P232+P236</f>
        <v>0</v>
      </c>
      <c r="Q231" s="203"/>
      <c r="R231" s="204">
        <f>R232+R236</f>
        <v>0</v>
      </c>
      <c r="S231" s="203"/>
      <c r="T231" s="205">
        <f>T232+T236</f>
        <v>0</v>
      </c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R231" s="206" t="s">
        <v>174</v>
      </c>
      <c r="AT231" s="207" t="s">
        <v>72</v>
      </c>
      <c r="AU231" s="207" t="s">
        <v>73</v>
      </c>
      <c r="AY231" s="206" t="s">
        <v>148</v>
      </c>
      <c r="BK231" s="208">
        <f>BK232+BK236</f>
        <v>7080</v>
      </c>
    </row>
    <row r="232" s="11" customFormat="1" ht="22.8" customHeight="1">
      <c r="A232" s="11"/>
      <c r="B232" s="195"/>
      <c r="C232" s="196"/>
      <c r="D232" s="197" t="s">
        <v>72</v>
      </c>
      <c r="E232" s="209" t="s">
        <v>541</v>
      </c>
      <c r="F232" s="209" t="s">
        <v>542</v>
      </c>
      <c r="G232" s="196"/>
      <c r="H232" s="196"/>
      <c r="I232" s="199"/>
      <c r="J232" s="210">
        <f>BK232</f>
        <v>4720</v>
      </c>
      <c r="K232" s="196"/>
      <c r="L232" s="201"/>
      <c r="M232" s="202"/>
      <c r="N232" s="203"/>
      <c r="O232" s="203"/>
      <c r="P232" s="204">
        <f>SUM(P233:P235)</f>
        <v>0</v>
      </c>
      <c r="Q232" s="203"/>
      <c r="R232" s="204">
        <f>SUM(R233:R235)</f>
        <v>0</v>
      </c>
      <c r="S232" s="203"/>
      <c r="T232" s="205">
        <f>SUM(T233:T235)</f>
        <v>0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R232" s="206" t="s">
        <v>174</v>
      </c>
      <c r="AT232" s="207" t="s">
        <v>72</v>
      </c>
      <c r="AU232" s="207" t="s">
        <v>77</v>
      </c>
      <c r="AY232" s="206" t="s">
        <v>148</v>
      </c>
      <c r="BK232" s="208">
        <f>SUM(BK233:BK235)</f>
        <v>4720</v>
      </c>
    </row>
    <row r="233" s="1" customFormat="1" ht="16.5" customHeight="1">
      <c r="A233" s="37"/>
      <c r="B233" s="38"/>
      <c r="C233" s="211" t="s">
        <v>389</v>
      </c>
      <c r="D233" s="211" t="s">
        <v>151</v>
      </c>
      <c r="E233" s="212" t="s">
        <v>544</v>
      </c>
      <c r="F233" s="213" t="s">
        <v>545</v>
      </c>
      <c r="G233" s="214" t="s">
        <v>546</v>
      </c>
      <c r="H233" s="215">
        <v>1</v>
      </c>
      <c r="I233" s="216">
        <v>4720</v>
      </c>
      <c r="J233" s="217">
        <f>ROUND(I233*H233,2)</f>
        <v>4720</v>
      </c>
      <c r="K233" s="213" t="s">
        <v>155</v>
      </c>
      <c r="L233" s="43"/>
      <c r="M233" s="218" t="s">
        <v>19</v>
      </c>
      <c r="N233" s="219" t="s">
        <v>44</v>
      </c>
      <c r="O233" s="83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2" t="s">
        <v>547</v>
      </c>
      <c r="AT233" s="222" t="s">
        <v>151</v>
      </c>
      <c r="AU233" s="222" t="s">
        <v>81</v>
      </c>
      <c r="AY233" s="16" t="s">
        <v>148</v>
      </c>
      <c r="BE233" s="223">
        <f>IF(N233="základní",J233,0)</f>
        <v>4720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6" t="s">
        <v>77</v>
      </c>
      <c r="BK233" s="223">
        <f>ROUND(I233*H233,2)</f>
        <v>4720</v>
      </c>
      <c r="BL233" s="16" t="s">
        <v>547</v>
      </c>
      <c r="BM233" s="222" t="s">
        <v>967</v>
      </c>
    </row>
    <row r="234" s="1" customFormat="1">
      <c r="A234" s="37"/>
      <c r="B234" s="38"/>
      <c r="C234" s="39"/>
      <c r="D234" s="224" t="s">
        <v>157</v>
      </c>
      <c r="E234" s="39"/>
      <c r="F234" s="225" t="s">
        <v>545</v>
      </c>
      <c r="G234" s="39"/>
      <c r="H234" s="39"/>
      <c r="I234" s="226"/>
      <c r="J234" s="39"/>
      <c r="K234" s="39"/>
      <c r="L234" s="43"/>
      <c r="M234" s="227"/>
      <c r="N234" s="228"/>
      <c r="O234" s="83"/>
      <c r="P234" s="83"/>
      <c r="Q234" s="83"/>
      <c r="R234" s="83"/>
      <c r="S234" s="83"/>
      <c r="T234" s="84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157</v>
      </c>
      <c r="AU234" s="16" t="s">
        <v>81</v>
      </c>
    </row>
    <row r="235" s="1" customFormat="1">
      <c r="A235" s="37"/>
      <c r="B235" s="38"/>
      <c r="C235" s="39"/>
      <c r="D235" s="229" t="s">
        <v>159</v>
      </c>
      <c r="E235" s="39"/>
      <c r="F235" s="230" t="s">
        <v>549</v>
      </c>
      <c r="G235" s="39"/>
      <c r="H235" s="39"/>
      <c r="I235" s="226"/>
      <c r="J235" s="39"/>
      <c r="K235" s="39"/>
      <c r="L235" s="43"/>
      <c r="M235" s="227"/>
      <c r="N235" s="228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159</v>
      </c>
      <c r="AU235" s="16" t="s">
        <v>81</v>
      </c>
    </row>
    <row r="236" s="11" customFormat="1" ht="22.8" customHeight="1">
      <c r="A236" s="11"/>
      <c r="B236" s="195"/>
      <c r="C236" s="196"/>
      <c r="D236" s="197" t="s">
        <v>72</v>
      </c>
      <c r="E236" s="209" t="s">
        <v>550</v>
      </c>
      <c r="F236" s="209" t="s">
        <v>551</v>
      </c>
      <c r="G236" s="196"/>
      <c r="H236" s="196"/>
      <c r="I236" s="199"/>
      <c r="J236" s="210">
        <f>BK236</f>
        <v>2360</v>
      </c>
      <c r="K236" s="196"/>
      <c r="L236" s="201"/>
      <c r="M236" s="202"/>
      <c r="N236" s="203"/>
      <c r="O236" s="203"/>
      <c r="P236" s="204">
        <f>SUM(P237:P239)</f>
        <v>0</v>
      </c>
      <c r="Q236" s="203"/>
      <c r="R236" s="204">
        <f>SUM(R237:R239)</f>
        <v>0</v>
      </c>
      <c r="S236" s="203"/>
      <c r="T236" s="205">
        <f>SUM(T237:T239)</f>
        <v>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R236" s="206" t="s">
        <v>174</v>
      </c>
      <c r="AT236" s="207" t="s">
        <v>72</v>
      </c>
      <c r="AU236" s="207" t="s">
        <v>77</v>
      </c>
      <c r="AY236" s="206" t="s">
        <v>148</v>
      </c>
      <c r="BK236" s="208">
        <f>SUM(BK237:BK239)</f>
        <v>2360</v>
      </c>
    </row>
    <row r="237" s="1" customFormat="1" ht="16.5" customHeight="1">
      <c r="A237" s="37"/>
      <c r="B237" s="38"/>
      <c r="C237" s="211" t="s">
        <v>395</v>
      </c>
      <c r="D237" s="211" t="s">
        <v>151</v>
      </c>
      <c r="E237" s="212" t="s">
        <v>553</v>
      </c>
      <c r="F237" s="213" t="s">
        <v>554</v>
      </c>
      <c r="G237" s="214" t="s">
        <v>546</v>
      </c>
      <c r="H237" s="215">
        <v>1</v>
      </c>
      <c r="I237" s="216">
        <v>2360</v>
      </c>
      <c r="J237" s="217">
        <f>ROUND(I237*H237,2)</f>
        <v>2360</v>
      </c>
      <c r="K237" s="213" t="s">
        <v>155</v>
      </c>
      <c r="L237" s="43"/>
      <c r="M237" s="218" t="s">
        <v>19</v>
      </c>
      <c r="N237" s="219" t="s">
        <v>44</v>
      </c>
      <c r="O237" s="83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2" t="s">
        <v>547</v>
      </c>
      <c r="AT237" s="222" t="s">
        <v>151</v>
      </c>
      <c r="AU237" s="222" t="s">
        <v>81</v>
      </c>
      <c r="AY237" s="16" t="s">
        <v>148</v>
      </c>
      <c r="BE237" s="223">
        <f>IF(N237="základní",J237,0)</f>
        <v>2360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6" t="s">
        <v>77</v>
      </c>
      <c r="BK237" s="223">
        <f>ROUND(I237*H237,2)</f>
        <v>2360</v>
      </c>
      <c r="BL237" s="16" t="s">
        <v>547</v>
      </c>
      <c r="BM237" s="222" t="s">
        <v>968</v>
      </c>
    </row>
    <row r="238" s="1" customFormat="1">
      <c r="A238" s="37"/>
      <c r="B238" s="38"/>
      <c r="C238" s="39"/>
      <c r="D238" s="224" t="s">
        <v>157</v>
      </c>
      <c r="E238" s="39"/>
      <c r="F238" s="225" t="s">
        <v>554</v>
      </c>
      <c r="G238" s="39"/>
      <c r="H238" s="39"/>
      <c r="I238" s="226"/>
      <c r="J238" s="39"/>
      <c r="K238" s="39"/>
      <c r="L238" s="43"/>
      <c r="M238" s="227"/>
      <c r="N238" s="228"/>
      <c r="O238" s="83"/>
      <c r="P238" s="83"/>
      <c r="Q238" s="83"/>
      <c r="R238" s="83"/>
      <c r="S238" s="83"/>
      <c r="T238" s="84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157</v>
      </c>
      <c r="AU238" s="16" t="s">
        <v>81</v>
      </c>
    </row>
    <row r="239" s="1" customFormat="1">
      <c r="A239" s="37"/>
      <c r="B239" s="38"/>
      <c r="C239" s="39"/>
      <c r="D239" s="229" t="s">
        <v>159</v>
      </c>
      <c r="E239" s="39"/>
      <c r="F239" s="230" t="s">
        <v>556</v>
      </c>
      <c r="G239" s="39"/>
      <c r="H239" s="39"/>
      <c r="I239" s="226"/>
      <c r="J239" s="39"/>
      <c r="K239" s="39"/>
      <c r="L239" s="43"/>
      <c r="M239" s="263"/>
      <c r="N239" s="264"/>
      <c r="O239" s="265"/>
      <c r="P239" s="265"/>
      <c r="Q239" s="265"/>
      <c r="R239" s="265"/>
      <c r="S239" s="265"/>
      <c r="T239" s="266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159</v>
      </c>
      <c r="AU239" s="16" t="s">
        <v>81</v>
      </c>
    </row>
    <row r="240" s="1" customFormat="1" ht="6.96" customHeight="1">
      <c r="A240" s="37"/>
      <c r="B240" s="58"/>
      <c r="C240" s="59"/>
      <c r="D240" s="59"/>
      <c r="E240" s="59"/>
      <c r="F240" s="59"/>
      <c r="G240" s="59"/>
      <c r="H240" s="59"/>
      <c r="I240" s="59"/>
      <c r="J240" s="59"/>
      <c r="K240" s="59"/>
      <c r="L240" s="43"/>
      <c r="M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</sheetData>
  <sheetProtection sheet="1" autoFilter="0" formatColumns="0" formatRows="0" objects="1" scenarios="1" password="CC35"/>
  <autoFilter ref="C100:K2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9:H89"/>
    <mergeCell ref="E91:H91"/>
    <mergeCell ref="E93:H93"/>
    <mergeCell ref="L2:V2"/>
  </mergeCells>
  <hyperlinks>
    <hyperlink ref="F106" r:id="rId1" display="https://podminky.urs.cz/item/CS_URS_2021_02/611321141"/>
    <hyperlink ref="F109" r:id="rId2" display="https://podminky.urs.cz/item/CS_URS_2021_02/611341131"/>
    <hyperlink ref="F113" r:id="rId3" display="https://podminky.urs.cz/item/CS_URS_2021_02/612341131"/>
    <hyperlink ref="F117" r:id="rId4" display="https://podminky.urs.cz/item/CS_URS_2021_02/619991001"/>
    <hyperlink ref="F122" r:id="rId5" display="https://podminky.urs.cz/item/CS_URS_2021_02/949101111"/>
    <hyperlink ref="F126" r:id="rId6" display="https://podminky.urs.cz/item/CS_URS_2021_02/952902021"/>
    <hyperlink ref="F131" r:id="rId7" display="https://podminky.urs.cz/item/CS_URS_2021_02/997002611"/>
    <hyperlink ref="F134" r:id="rId8" display="https://podminky.urs.cz/item/CS_URS_2021_02/997013211"/>
    <hyperlink ref="F137" r:id="rId9" display="https://podminky.urs.cz/item/CS_URS_2021_02/997013219"/>
    <hyperlink ref="F140" r:id="rId10" display="https://podminky.urs.cz/item/CS_URS_2021_02/997013501"/>
    <hyperlink ref="F143" r:id="rId11" display="https://podminky.urs.cz/item/CS_URS_2021_02/997013509"/>
    <hyperlink ref="F146" r:id="rId12" display="https://podminky.urs.cz/item/CS_URS_2021_02/997013631"/>
    <hyperlink ref="F150" r:id="rId13" display="https://podminky.urs.cz/item/CS_URS_2021_02/998018001"/>
    <hyperlink ref="F155" r:id="rId14" display="https://podminky.urs.cz/item/CS_URS_2021_02/725110811"/>
    <hyperlink ref="F158" r:id="rId15" display="https://podminky.urs.cz/item/CS_URS_2021_02/725112002"/>
    <hyperlink ref="F163" r:id="rId16" display="https://podminky.urs.cz/item/CS_URS_2021_02/998725102"/>
    <hyperlink ref="F166" r:id="rId17" display="https://podminky.urs.cz/item/CS_URS_2021_02/998725181"/>
    <hyperlink ref="F170" r:id="rId18" display="https://podminky.urs.cz/item/CS_URS_2021_02/741310201"/>
    <hyperlink ref="F175" r:id="rId19" display="https://podminky.urs.cz/item/CS_URS_2021_02/741313032"/>
    <hyperlink ref="F178" r:id="rId20" display="https://podminky.urs.cz/item/CS_URS_2021_02/34555243"/>
    <hyperlink ref="F189" r:id="rId21" display="https://podminky.urs.cz/item/CS_URS_2021_02/766691932"/>
    <hyperlink ref="F192" r:id="rId22" display="https://podminky.urs.cz/item/CS_URS_2021_02/766812820"/>
    <hyperlink ref="F201" r:id="rId23" display="https://podminky.urs.cz/item/CS_URS_2021_02/784121003"/>
    <hyperlink ref="F205" r:id="rId24" display="https://podminky.urs.cz/item/CS_URS_2021_02/784161203"/>
    <hyperlink ref="F208" r:id="rId25" display="https://podminky.urs.cz/item/CS_URS_2021_02/784161223"/>
    <hyperlink ref="F211" r:id="rId26" display="https://podminky.urs.cz/item/CS_URS_2021_02/784161233"/>
    <hyperlink ref="F214" r:id="rId27" display="https://podminky.urs.cz/item/CS_URS_2021_02/784181103"/>
    <hyperlink ref="F220" r:id="rId28" display="https://podminky.urs.cz/item/CS_URS_2021_02/784221103"/>
    <hyperlink ref="F226" r:id="rId29" display="https://podminky.urs.cz/item/CS_URS_2021_02/784221141"/>
    <hyperlink ref="F235" r:id="rId30" display="https://podminky.urs.cz/item/CS_URS_2021_02/030001000"/>
    <hyperlink ref="F239" r:id="rId31" display="https://podminky.urs.cz/item/CS_URS_2021_02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2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customWidth="1"/>
    <col min="2" max="2" width="1.171875" customWidth="1"/>
    <col min="3" max="3" width="4.160156" customWidth="1"/>
    <col min="4" max="4" width="4.332031" customWidth="1"/>
    <col min="5" max="5" width="17.16016" customWidth="1"/>
    <col min="6" max="6" width="100.832" customWidth="1"/>
    <col min="7" max="7" width="7.5" customWidth="1"/>
    <col min="8" max="8" width="14" customWidth="1"/>
    <col min="9" max="9" width="15.83203" customWidth="1"/>
    <col min="10" max="10" width="22.33203" customWidth="1"/>
    <col min="11" max="11" width="22.33203" customWidth="1"/>
    <col min="12" max="12" width="9.332031" customWidth="1"/>
    <col min="13" max="13" width="10.83203" hidden="1" customWidth="1"/>
    <col min="14" max="14" width="9.332031" hidden="1"/>
    <col min="15" max="15" width="14.16016" hidden="1" customWidth="1"/>
    <col min="16" max="16" width="14.16016" hidden="1" customWidth="1"/>
    <col min="17" max="17" width="14.16016" hidden="1" customWidth="1"/>
    <col min="18" max="18" width="14.16016" hidden="1" customWidth="1"/>
    <col min="19" max="19" width="14.16016" hidden="1" customWidth="1"/>
    <col min="20" max="20" width="14.16016" hidden="1" customWidth="1"/>
    <col min="21" max="21" width="16.33203" hidden="1" customWidth="1"/>
    <col min="22" max="22" width="12.33203" customWidth="1"/>
    <col min="23" max="23" width="16.33203" customWidth="1"/>
    <col min="24" max="24" width="12.33203" customWidth="1"/>
    <col min="25" max="25" width="15" customWidth="1"/>
    <col min="26" max="26" width="11" customWidth="1"/>
    <col min="27" max="27" width="15" customWidth="1"/>
    <col min="28" max="28" width="16.33203" customWidth="1"/>
    <col min="29" max="29" width="11" customWidth="1"/>
    <col min="30" max="30" width="15" customWidth="1"/>
    <col min="31" max="31" width="16.33203" customWidth="1"/>
    <col min="44" max="44" width="9.332031" hidden="1"/>
    <col min="45" max="45" width="9.332031" hidden="1"/>
    <col min="46" max="46" width="9.332031" hidden="1"/>
    <col min="47" max="47" width="9.332031" hidden="1"/>
    <col min="48" max="48" width="9.332031" hidden="1"/>
    <col min="49" max="49" width="9.332031" hidden="1"/>
    <col min="50" max="50" width="9.332031" hidden="1"/>
    <col min="51" max="51" width="9.332031" hidden="1"/>
    <col min="52" max="52" width="9.332031" hidden="1"/>
    <col min="53" max="53" width="9.332031" hidden="1"/>
    <col min="54" max="54" width="9.332031" hidden="1"/>
    <col min="55" max="55" width="9.332031" hidden="1"/>
    <col min="56" max="56" width="9.332031" hidden="1"/>
    <col min="57" max="57" width="9.332031" hidden="1"/>
    <col min="58" max="58" width="9.332031" hidden="1"/>
    <col min="59" max="59" width="9.332031" hidden="1"/>
    <col min="60" max="60" width="9.332031" hidden="1"/>
    <col min="61" max="61" width="9.332031" hidden="1"/>
    <col min="62" max="62" width="9.332031" hidden="1"/>
    <col min="63" max="63" width="9.332031" hidden="1"/>
    <col min="64" max="64" width="9.332031" hidden="1"/>
    <col min="65" max="65" width="9.332031" hidden="1"/>
  </cols>
  <sheetData>
    <row r="2" ht="36.96" customHeight="1">
      <c r="AT2" s="16" t="s">
        <v>97</v>
      </c>
    </row>
    <row r="3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77</v>
      </c>
    </row>
    <row r="4" ht="24.96" customHeight="1">
      <c r="B4" s="19"/>
      <c r="D4" s="139" t="s">
        <v>104</v>
      </c>
      <c r="L4" s="19"/>
      <c r="M4" s="140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1" t="s">
        <v>16</v>
      </c>
      <c r="L6" s="19"/>
    </row>
    <row r="7" ht="16.5" customHeight="1">
      <c r="B7" s="19"/>
      <c r="E7" s="142" t="str">
        <f>'Rekapitulace stavby'!K6</f>
        <v>Čtyřlístek- udržovací práce DL</v>
      </c>
      <c r="F7" s="141"/>
      <c r="G7" s="141"/>
      <c r="H7" s="141"/>
      <c r="L7" s="19"/>
    </row>
    <row r="8" ht="12" customHeight="1">
      <c r="B8" s="19"/>
      <c r="D8" s="141" t="s">
        <v>105</v>
      </c>
      <c r="L8" s="19"/>
    </row>
    <row r="9" s="1" customFormat="1" ht="16.5" customHeight="1">
      <c r="A9" s="37"/>
      <c r="B9" s="43"/>
      <c r="C9" s="37"/>
      <c r="D9" s="37"/>
      <c r="E9" s="142" t="s">
        <v>969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1" customFormat="1" ht="12" customHeight="1">
      <c r="A10" s="37"/>
      <c r="B10" s="43"/>
      <c r="C10" s="37"/>
      <c r="D10" s="141" t="s">
        <v>107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1" customFormat="1" ht="16.5" customHeight="1">
      <c r="A11" s="37"/>
      <c r="B11" s="43"/>
      <c r="C11" s="37"/>
      <c r="D11" s="37"/>
      <c r="E11" s="144" t="s">
        <v>970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1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1" customFormat="1" ht="12" customHeight="1">
      <c r="A13" s="37"/>
      <c r="B13" s="43"/>
      <c r="C13" s="37"/>
      <c r="D13" s="141" t="s">
        <v>18</v>
      </c>
      <c r="E13" s="37"/>
      <c r="F13" s="132" t="s">
        <v>19</v>
      </c>
      <c r="G13" s="37"/>
      <c r="H13" s="37"/>
      <c r="I13" s="141" t="s">
        <v>20</v>
      </c>
      <c r="J13" s="132" t="s">
        <v>19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1" customFormat="1" ht="12" customHeight="1">
      <c r="A14" s="37"/>
      <c r="B14" s="43"/>
      <c r="C14" s="37"/>
      <c r="D14" s="141" t="s">
        <v>21</v>
      </c>
      <c r="E14" s="37"/>
      <c r="F14" s="132" t="s">
        <v>22</v>
      </c>
      <c r="G14" s="37"/>
      <c r="H14" s="37"/>
      <c r="I14" s="141" t="s">
        <v>23</v>
      </c>
      <c r="J14" s="145" t="str">
        <f>'Rekapitulace stavby'!AN8</f>
        <v>19. 11. 2021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1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1" customFormat="1" ht="12" customHeight="1">
      <c r="A16" s="37"/>
      <c r="B16" s="43"/>
      <c r="C16" s="37"/>
      <c r="D16" s="141" t="s">
        <v>25</v>
      </c>
      <c r="E16" s="37"/>
      <c r="F16" s="37"/>
      <c r="G16" s="37"/>
      <c r="H16" s="37"/>
      <c r="I16" s="141" t="s">
        <v>26</v>
      </c>
      <c r="J16" s="132" t="s">
        <v>27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1" customFormat="1" ht="18" customHeight="1">
      <c r="A17" s="37"/>
      <c r="B17" s="43"/>
      <c r="C17" s="37"/>
      <c r="D17" s="37"/>
      <c r="E17" s="132" t="s">
        <v>28</v>
      </c>
      <c r="F17" s="37"/>
      <c r="G17" s="37"/>
      <c r="H17" s="37"/>
      <c r="I17" s="141" t="s">
        <v>29</v>
      </c>
      <c r="J17" s="132" t="s">
        <v>30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1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1" customFormat="1" ht="12" customHeight="1">
      <c r="A19" s="37"/>
      <c r="B19" s="43"/>
      <c r="C19" s="37"/>
      <c r="D19" s="141" t="s">
        <v>31</v>
      </c>
      <c r="E19" s="37"/>
      <c r="F19" s="37"/>
      <c r="G19" s="37"/>
      <c r="H19" s="37"/>
      <c r="I19" s="141" t="s">
        <v>26</v>
      </c>
      <c r="J19" s="32" t="str">
        <f>'Rekapitulace stavby'!AN13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1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1" t="s">
        <v>29</v>
      </c>
      <c r="J20" s="32" t="str">
        <f>'Rekapitulace stavby'!AN14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1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1" customFormat="1" ht="12" customHeight="1">
      <c r="A22" s="37"/>
      <c r="B22" s="43"/>
      <c r="C22" s="37"/>
      <c r="D22" s="141" t="s">
        <v>33</v>
      </c>
      <c r="E22" s="37"/>
      <c r="F22" s="37"/>
      <c r="G22" s="37"/>
      <c r="H22" s="37"/>
      <c r="I22" s="141" t="s">
        <v>26</v>
      </c>
      <c r="J22" s="132" t="str">
        <f>IF('Rekapitulace stavby'!AN16="","",'Rekapitulace stavby'!AN16)</f>
        <v/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1" customFormat="1" ht="18" customHeight="1">
      <c r="A23" s="37"/>
      <c r="B23" s="43"/>
      <c r="C23" s="37"/>
      <c r="D23" s="37"/>
      <c r="E23" s="132" t="str">
        <f>IF('Rekapitulace stavby'!E17="","",'Rekapitulace stavby'!E17)</f>
        <v xml:space="preserve"> </v>
      </c>
      <c r="F23" s="37"/>
      <c r="G23" s="37"/>
      <c r="H23" s="37"/>
      <c r="I23" s="141" t="s">
        <v>29</v>
      </c>
      <c r="J23" s="132" t="str">
        <f>IF('Rekapitulace stavby'!AN17="","",'Rekapitulace stavby'!AN17)</f>
        <v/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1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1" customFormat="1" ht="12" customHeight="1">
      <c r="A25" s="37"/>
      <c r="B25" s="43"/>
      <c r="C25" s="37"/>
      <c r="D25" s="141" t="s">
        <v>36</v>
      </c>
      <c r="E25" s="37"/>
      <c r="F25" s="37"/>
      <c r="G25" s="37"/>
      <c r="H25" s="37"/>
      <c r="I25" s="141" t="s">
        <v>26</v>
      </c>
      <c r="J25" s="132" t="str">
        <f>IF('Rekapitulace stavby'!AN19="","",'Rekapitulace stavby'!AN19)</f>
        <v/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1" customFormat="1" ht="18" customHeight="1">
      <c r="A26" s="37"/>
      <c r="B26" s="43"/>
      <c r="C26" s="37"/>
      <c r="D26" s="37"/>
      <c r="E26" s="132" t="str">
        <f>IF('Rekapitulace stavby'!E20="","",'Rekapitulace stavby'!E20)</f>
        <v xml:space="preserve"> </v>
      </c>
      <c r="F26" s="37"/>
      <c r="G26" s="37"/>
      <c r="H26" s="37"/>
      <c r="I26" s="141" t="s">
        <v>29</v>
      </c>
      <c r="J26" s="132" t="str">
        <f>IF('Rekapitulace stavby'!AN20="","",'Rekapitulace stavby'!AN20)</f>
        <v/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1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1" customFormat="1" ht="12" customHeight="1">
      <c r="A28" s="37"/>
      <c r="B28" s="43"/>
      <c r="C28" s="37"/>
      <c r="D28" s="141" t="s">
        <v>37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7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1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1" customFormat="1" ht="6.96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1" customFormat="1" ht="25.44" customHeight="1">
      <c r="A32" s="37"/>
      <c r="B32" s="43"/>
      <c r="C32" s="37"/>
      <c r="D32" s="151" t="s">
        <v>39</v>
      </c>
      <c r="E32" s="37"/>
      <c r="F32" s="37"/>
      <c r="G32" s="37"/>
      <c r="H32" s="37"/>
      <c r="I32" s="37"/>
      <c r="J32" s="152">
        <f>ROUND(J94, 2)</f>
        <v>30050.43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1" customFormat="1" ht="6.96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1" customFormat="1" ht="14.4" customHeight="1">
      <c r="A34" s="37"/>
      <c r="B34" s="43"/>
      <c r="C34" s="37"/>
      <c r="D34" s="37"/>
      <c r="E34" s="37"/>
      <c r="F34" s="153" t="s">
        <v>41</v>
      </c>
      <c r="G34" s="37"/>
      <c r="H34" s="37"/>
      <c r="I34" s="153" t="s">
        <v>40</v>
      </c>
      <c r="J34" s="153" t="s">
        <v>42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1" customFormat="1" ht="14.4" customHeight="1">
      <c r="A35" s="37"/>
      <c r="B35" s="43"/>
      <c r="C35" s="37"/>
      <c r="D35" s="154" t="s">
        <v>43</v>
      </c>
      <c r="E35" s="141" t="s">
        <v>44</v>
      </c>
      <c r="F35" s="155">
        <f>ROUND((SUM(BE94:BE167)),  2)</f>
        <v>0</v>
      </c>
      <c r="G35" s="37"/>
      <c r="H35" s="37"/>
      <c r="I35" s="156">
        <v>0.20999999999999999</v>
      </c>
      <c r="J35" s="155">
        <f>ROUND(((SUM(BE94:BE167))*I35),  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1" customFormat="1" ht="14.4" customHeight="1">
      <c r="A36" s="37"/>
      <c r="B36" s="43"/>
      <c r="C36" s="37"/>
      <c r="D36" s="37"/>
      <c r="E36" s="141" t="s">
        <v>45</v>
      </c>
      <c r="F36" s="155">
        <f>ROUND((SUM(BF94:BF167)),  2)</f>
        <v>30050.43</v>
      </c>
      <c r="G36" s="37"/>
      <c r="H36" s="37"/>
      <c r="I36" s="156">
        <v>0.14999999999999999</v>
      </c>
      <c r="J36" s="155">
        <f>ROUND(((SUM(BF94:BF167))*I36),  2)</f>
        <v>4507.5600000000004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1" customFormat="1" ht="14.4" customHeight="1">
      <c r="A37" s="37"/>
      <c r="B37" s="43"/>
      <c r="C37" s="37"/>
      <c r="D37" s="37"/>
      <c r="E37" s="141" t="s">
        <v>46</v>
      </c>
      <c r="F37" s="155">
        <f>ROUND((SUM(BG94:BG167)),  2)</f>
        <v>0</v>
      </c>
      <c r="G37" s="37"/>
      <c r="H37" s="37"/>
      <c r="I37" s="156">
        <v>0.20999999999999999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1" customFormat="1" ht="14.4" customHeight="1">
      <c r="A38" s="37"/>
      <c r="B38" s="43"/>
      <c r="C38" s="37"/>
      <c r="D38" s="37"/>
      <c r="E38" s="141" t="s">
        <v>47</v>
      </c>
      <c r="F38" s="155">
        <f>ROUND((SUM(BH94:BH167)),  2)</f>
        <v>0</v>
      </c>
      <c r="G38" s="37"/>
      <c r="H38" s="37"/>
      <c r="I38" s="156">
        <v>0.14999999999999999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A39" s="37"/>
      <c r="B39" s="43"/>
      <c r="C39" s="37"/>
      <c r="D39" s="37"/>
      <c r="E39" s="141" t="s">
        <v>48</v>
      </c>
      <c r="F39" s="155">
        <f>ROUND((SUM(BI94:BI167)),  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1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25.44" customHeight="1">
      <c r="A41" s="37"/>
      <c r="B41" s="43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59"/>
      <c r="J41" s="162">
        <f>SUM(J32:J39)</f>
        <v>34557.989999999998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1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="1" customFormat="1" ht="6.96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1" customFormat="1" ht="24.96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1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1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1" customFormat="1" ht="16.5" customHeight="1">
      <c r="A50" s="37"/>
      <c r="B50" s="38"/>
      <c r="C50" s="39"/>
      <c r="D50" s="39"/>
      <c r="E50" s="168" t="str">
        <f>E7</f>
        <v>Čtyřlístek- udržovací práce DL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ht="12" customHeight="1">
      <c r="B51" s="20"/>
      <c r="C51" s="31" t="s">
        <v>105</v>
      </c>
      <c r="D51" s="21"/>
      <c r="E51" s="21"/>
      <c r="F51" s="21"/>
      <c r="G51" s="21"/>
      <c r="H51" s="21"/>
      <c r="I51" s="21"/>
      <c r="J51" s="21"/>
      <c r="K51" s="21"/>
      <c r="L51" s="19"/>
    </row>
    <row r="52" s="1" customFormat="1" ht="16.5" customHeight="1">
      <c r="A52" s="37"/>
      <c r="B52" s="38"/>
      <c r="C52" s="39"/>
      <c r="D52" s="39"/>
      <c r="E52" s="168" t="s">
        <v>969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1" customFormat="1" ht="12" customHeight="1">
      <c r="A53" s="37"/>
      <c r="B53" s="38"/>
      <c r="C53" s="31" t="s">
        <v>107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1" customFormat="1" ht="16.5" customHeight="1">
      <c r="A54" s="37"/>
      <c r="B54" s="38"/>
      <c r="C54" s="39"/>
      <c r="D54" s="39"/>
      <c r="E54" s="68" t="str">
        <f>E11</f>
        <v>1 - 1PP-položky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1" customFormat="1" ht="6.96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1" customFormat="1" ht="12" customHeight="1">
      <c r="A56" s="37"/>
      <c r="B56" s="38"/>
      <c r="C56" s="31" t="s">
        <v>21</v>
      </c>
      <c r="D56" s="39"/>
      <c r="E56" s="39"/>
      <c r="F56" s="26" t="str">
        <f>F14</f>
        <v>Ostrava</v>
      </c>
      <c r="G56" s="39"/>
      <c r="H56" s="39"/>
      <c r="I56" s="31" t="s">
        <v>23</v>
      </c>
      <c r="J56" s="71" t="str">
        <f>IF(J14="","",J14)</f>
        <v>19. 11. 2021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1" customFormat="1" ht="6.96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1" customFormat="1" ht="15.15" customHeight="1">
      <c r="A58" s="37"/>
      <c r="B58" s="38"/>
      <c r="C58" s="31" t="s">
        <v>25</v>
      </c>
      <c r="D58" s="39"/>
      <c r="E58" s="39"/>
      <c r="F58" s="26" t="str">
        <f>E17</f>
        <v>Čtyřlístek</v>
      </c>
      <c r="G58" s="39"/>
      <c r="H58" s="39"/>
      <c r="I58" s="31" t="s">
        <v>33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1" customFormat="1" ht="15.15" customHeight="1">
      <c r="A59" s="37"/>
      <c r="B59" s="38"/>
      <c r="C59" s="31" t="s">
        <v>31</v>
      </c>
      <c r="D59" s="39"/>
      <c r="E59" s="39"/>
      <c r="F59" s="26" t="str">
        <f>IF(E20="","",E20)</f>
        <v>Vyplň údaj</v>
      </c>
      <c r="G59" s="39"/>
      <c r="H59" s="39"/>
      <c r="I59" s="31" t="s">
        <v>36</v>
      </c>
      <c r="J59" s="35" t="str">
        <f>E26</f>
        <v xml:space="preserve"> 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="1" customFormat="1" ht="10.32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="1" customFormat="1" ht="29.28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="1" customFormat="1" ht="10.32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="1" customFormat="1" ht="22.8" customHeight="1">
      <c r="A63" s="37"/>
      <c r="B63" s="38"/>
      <c r="C63" s="172" t="s">
        <v>71</v>
      </c>
      <c r="D63" s="39"/>
      <c r="E63" s="39"/>
      <c r="F63" s="39"/>
      <c r="G63" s="39"/>
      <c r="H63" s="39"/>
      <c r="I63" s="39"/>
      <c r="J63" s="101">
        <f>J94</f>
        <v>30050.429999999997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="8" customFormat="1" ht="24.96" customHeight="1">
      <c r="A64" s="8"/>
      <c r="B64" s="173"/>
      <c r="C64" s="174"/>
      <c r="D64" s="175" t="s">
        <v>971</v>
      </c>
      <c r="E64" s="176"/>
      <c r="F64" s="176"/>
      <c r="G64" s="176"/>
      <c r="H64" s="176"/>
      <c r="I64" s="176"/>
      <c r="J64" s="177">
        <f>J95</f>
        <v>0</v>
      </c>
      <c r="K64" s="174"/>
      <c r="L64" s="17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="8" customFormat="1" ht="24.96" customHeight="1">
      <c r="A65" s="8"/>
      <c r="B65" s="173"/>
      <c r="C65" s="174"/>
      <c r="D65" s="175" t="s">
        <v>972</v>
      </c>
      <c r="E65" s="176"/>
      <c r="F65" s="176"/>
      <c r="G65" s="176"/>
      <c r="H65" s="176"/>
      <c r="I65" s="176"/>
      <c r="J65" s="177">
        <f>J96</f>
        <v>5221.5</v>
      </c>
      <c r="K65" s="174"/>
      <c r="L65" s="17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="8" customFormat="1" ht="24.96" customHeight="1">
      <c r="A66" s="8"/>
      <c r="B66" s="173"/>
      <c r="C66" s="174"/>
      <c r="D66" s="175" t="s">
        <v>973</v>
      </c>
      <c r="E66" s="176"/>
      <c r="F66" s="176"/>
      <c r="G66" s="176"/>
      <c r="H66" s="176"/>
      <c r="I66" s="176"/>
      <c r="J66" s="177">
        <f>J111</f>
        <v>4023.8000000000002</v>
      </c>
      <c r="K66" s="174"/>
      <c r="L66" s="17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="8" customFormat="1" ht="24.96" customHeight="1">
      <c r="A67" s="8"/>
      <c r="B67" s="173"/>
      <c r="C67" s="174"/>
      <c r="D67" s="175" t="s">
        <v>974</v>
      </c>
      <c r="E67" s="176"/>
      <c r="F67" s="176"/>
      <c r="G67" s="176"/>
      <c r="H67" s="176"/>
      <c r="I67" s="176"/>
      <c r="J67" s="177">
        <f>J124</f>
        <v>0</v>
      </c>
      <c r="K67" s="174"/>
      <c r="L67" s="17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="8" customFormat="1" ht="24.96" customHeight="1">
      <c r="A68" s="8"/>
      <c r="B68" s="173"/>
      <c r="C68" s="174"/>
      <c r="D68" s="175" t="s">
        <v>972</v>
      </c>
      <c r="E68" s="176"/>
      <c r="F68" s="176"/>
      <c r="G68" s="176"/>
      <c r="H68" s="176"/>
      <c r="I68" s="176"/>
      <c r="J68" s="177">
        <f>J125</f>
        <v>3777.1799999999998</v>
      </c>
      <c r="K68" s="174"/>
      <c r="L68" s="17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="8" customFormat="1" ht="24.96" customHeight="1">
      <c r="A69" s="8"/>
      <c r="B69" s="173"/>
      <c r="C69" s="174"/>
      <c r="D69" s="175" t="s">
        <v>973</v>
      </c>
      <c r="E69" s="176"/>
      <c r="F69" s="176"/>
      <c r="G69" s="176"/>
      <c r="H69" s="176"/>
      <c r="I69" s="176"/>
      <c r="J69" s="177">
        <f>J140</f>
        <v>1970.5999999999999</v>
      </c>
      <c r="K69" s="174"/>
      <c r="L69" s="17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="8" customFormat="1" ht="24.96" customHeight="1">
      <c r="A70" s="8"/>
      <c r="B70" s="173"/>
      <c r="C70" s="174"/>
      <c r="D70" s="175" t="s">
        <v>975</v>
      </c>
      <c r="E70" s="176"/>
      <c r="F70" s="176"/>
      <c r="G70" s="176"/>
      <c r="H70" s="176"/>
      <c r="I70" s="176"/>
      <c r="J70" s="177">
        <f>J147</f>
        <v>660.79999999999995</v>
      </c>
      <c r="K70" s="174"/>
      <c r="L70" s="17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="8" customFormat="1" ht="24.96" customHeight="1">
      <c r="A71" s="8"/>
      <c r="B71" s="173"/>
      <c r="C71" s="174"/>
      <c r="D71" s="175" t="s">
        <v>976</v>
      </c>
      <c r="E71" s="176"/>
      <c r="F71" s="176"/>
      <c r="G71" s="176"/>
      <c r="H71" s="176"/>
      <c r="I71" s="176"/>
      <c r="J71" s="177">
        <f>J150</f>
        <v>1416</v>
      </c>
      <c r="K71" s="174"/>
      <c r="L71" s="17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="8" customFormat="1" ht="24.96" customHeight="1">
      <c r="A72" s="8"/>
      <c r="B72" s="173"/>
      <c r="C72" s="174"/>
      <c r="D72" s="175" t="s">
        <v>130</v>
      </c>
      <c r="E72" s="176"/>
      <c r="F72" s="176"/>
      <c r="G72" s="176"/>
      <c r="H72" s="176"/>
      <c r="I72" s="176"/>
      <c r="J72" s="177">
        <f>J155</f>
        <v>12980.549999999999</v>
      </c>
      <c r="K72" s="174"/>
      <c r="L72" s="17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="1" customFormat="1" ht="21.84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4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="1" customFormat="1" ht="6.96" customHeight="1">
      <c r="A74" s="37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14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="1" customFormat="1" ht="6.96" customHeight="1">
      <c r="A78" s="37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1" customFormat="1" ht="24.96" customHeight="1">
      <c r="A79" s="37"/>
      <c r="B79" s="38"/>
      <c r="C79" s="22" t="s">
        <v>133</v>
      </c>
      <c r="D79" s="39"/>
      <c r="E79" s="39"/>
      <c r="F79" s="39"/>
      <c r="G79" s="39"/>
      <c r="H79" s="39"/>
      <c r="I79" s="39"/>
      <c r="J79" s="39"/>
      <c r="K79" s="39"/>
      <c r="L79" s="14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="1" customFormat="1" ht="6.96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1" customFormat="1" ht="12" customHeight="1">
      <c r="A81" s="37"/>
      <c r="B81" s="38"/>
      <c r="C81" s="31" t="s">
        <v>16</v>
      </c>
      <c r="D81" s="39"/>
      <c r="E81" s="39"/>
      <c r="F81" s="39"/>
      <c r="G81" s="39"/>
      <c r="H81" s="39"/>
      <c r="I81" s="39"/>
      <c r="J81" s="39"/>
      <c r="K81" s="3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1" customFormat="1" ht="16.5" customHeight="1">
      <c r="A82" s="37"/>
      <c r="B82" s="38"/>
      <c r="C82" s="39"/>
      <c r="D82" s="39"/>
      <c r="E82" s="168" t="str">
        <f>E7</f>
        <v>Čtyřlístek- udržovací práce DL</v>
      </c>
      <c r="F82" s="31"/>
      <c r="G82" s="31"/>
      <c r="H82" s="31"/>
      <c r="I82" s="39"/>
      <c r="J82" s="39"/>
      <c r="K82" s="3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t="12" customHeight="1">
      <c r="B83" s="20"/>
      <c r="C83" s="31" t="s">
        <v>105</v>
      </c>
      <c r="D83" s="21"/>
      <c r="E83" s="21"/>
      <c r="F83" s="21"/>
      <c r="G83" s="21"/>
      <c r="H83" s="21"/>
      <c r="I83" s="21"/>
      <c r="J83" s="21"/>
      <c r="K83" s="21"/>
      <c r="L83" s="19"/>
    </row>
    <row r="84" s="1" customFormat="1" ht="16.5" customHeight="1">
      <c r="A84" s="37"/>
      <c r="B84" s="38"/>
      <c r="C84" s="39"/>
      <c r="D84" s="39"/>
      <c r="E84" s="168" t="s">
        <v>969</v>
      </c>
      <c r="F84" s="39"/>
      <c r="G84" s="39"/>
      <c r="H84" s="39"/>
      <c r="I84" s="39"/>
      <c r="J84" s="39"/>
      <c r="K84" s="39"/>
      <c r="L84" s="14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1" customFormat="1" ht="12" customHeight="1">
      <c r="A85" s="37"/>
      <c r="B85" s="38"/>
      <c r="C85" s="31" t="s">
        <v>107</v>
      </c>
      <c r="D85" s="39"/>
      <c r="E85" s="39"/>
      <c r="F85" s="39"/>
      <c r="G85" s="39"/>
      <c r="H85" s="39"/>
      <c r="I85" s="39"/>
      <c r="J85" s="39"/>
      <c r="K85" s="39"/>
      <c r="L85" s="14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6.5" customHeight="1">
      <c r="A86" s="37"/>
      <c r="B86" s="38"/>
      <c r="C86" s="39"/>
      <c r="D86" s="39"/>
      <c r="E86" s="68" t="str">
        <f>E11</f>
        <v>1 - 1PP-položky</v>
      </c>
      <c r="F86" s="39"/>
      <c r="G86" s="39"/>
      <c r="H86" s="39"/>
      <c r="I86" s="39"/>
      <c r="J86" s="39"/>
      <c r="K86" s="39"/>
      <c r="L86" s="14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1" customFormat="1" ht="6.96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4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1" customFormat="1" ht="12" customHeight="1">
      <c r="A88" s="37"/>
      <c r="B88" s="38"/>
      <c r="C88" s="31" t="s">
        <v>21</v>
      </c>
      <c r="D88" s="39"/>
      <c r="E88" s="39"/>
      <c r="F88" s="26" t="str">
        <f>F14</f>
        <v>Ostrava</v>
      </c>
      <c r="G88" s="39"/>
      <c r="H88" s="39"/>
      <c r="I88" s="31" t="s">
        <v>23</v>
      </c>
      <c r="J88" s="71" t="str">
        <f>IF(J14="","",J14)</f>
        <v>19. 11. 2021</v>
      </c>
      <c r="K88" s="39"/>
      <c r="L88" s="14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1" customFormat="1" ht="6.96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1" customFormat="1" ht="15.15" customHeight="1">
      <c r="A90" s="37"/>
      <c r="B90" s="38"/>
      <c r="C90" s="31" t="s">
        <v>25</v>
      </c>
      <c r="D90" s="39"/>
      <c r="E90" s="39"/>
      <c r="F90" s="26" t="str">
        <f>E17</f>
        <v>Čtyřlístek</v>
      </c>
      <c r="G90" s="39"/>
      <c r="H90" s="39"/>
      <c r="I90" s="31" t="s">
        <v>33</v>
      </c>
      <c r="J90" s="35" t="str">
        <f>E23</f>
        <v xml:space="preserve"> </v>
      </c>
      <c r="K90" s="39"/>
      <c r="L90" s="1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1" customFormat="1" ht="15.15" customHeight="1">
      <c r="A91" s="37"/>
      <c r="B91" s="38"/>
      <c r="C91" s="31" t="s">
        <v>31</v>
      </c>
      <c r="D91" s="39"/>
      <c r="E91" s="39"/>
      <c r="F91" s="26" t="str">
        <f>IF(E20="","",E20)</f>
        <v>Vyplň údaj</v>
      </c>
      <c r="G91" s="39"/>
      <c r="H91" s="39"/>
      <c r="I91" s="31" t="s">
        <v>36</v>
      </c>
      <c r="J91" s="35" t="str">
        <f>E26</f>
        <v xml:space="preserve"> </v>
      </c>
      <c r="K91" s="39"/>
      <c r="L91" s="1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1" customFormat="1" ht="10.32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10" customFormat="1" ht="29.28" customHeight="1">
      <c r="A93" s="184"/>
      <c r="B93" s="185"/>
      <c r="C93" s="186" t="s">
        <v>134</v>
      </c>
      <c r="D93" s="187" t="s">
        <v>58</v>
      </c>
      <c r="E93" s="187" t="s">
        <v>54</v>
      </c>
      <c r="F93" s="187" t="s">
        <v>55</v>
      </c>
      <c r="G93" s="187" t="s">
        <v>135</v>
      </c>
      <c r="H93" s="187" t="s">
        <v>136</v>
      </c>
      <c r="I93" s="187" t="s">
        <v>137</v>
      </c>
      <c r="J93" s="187" t="s">
        <v>111</v>
      </c>
      <c r="K93" s="188" t="s">
        <v>138</v>
      </c>
      <c r="L93" s="189"/>
      <c r="M93" s="91" t="s">
        <v>19</v>
      </c>
      <c r="N93" s="92" t="s">
        <v>43</v>
      </c>
      <c r="O93" s="92" t="s">
        <v>139</v>
      </c>
      <c r="P93" s="92" t="s">
        <v>140</v>
      </c>
      <c r="Q93" s="92" t="s">
        <v>141</v>
      </c>
      <c r="R93" s="92" t="s">
        <v>142</v>
      </c>
      <c r="S93" s="92" t="s">
        <v>143</v>
      </c>
      <c r="T93" s="93" t="s">
        <v>144</v>
      </c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="1" customFormat="1" ht="22.8" customHeight="1">
      <c r="A94" s="37"/>
      <c r="B94" s="38"/>
      <c r="C94" s="98" t="s">
        <v>145</v>
      </c>
      <c r="D94" s="39"/>
      <c r="E94" s="39"/>
      <c r="F94" s="39"/>
      <c r="G94" s="39"/>
      <c r="H94" s="39"/>
      <c r="I94" s="39"/>
      <c r="J94" s="190">
        <f>BK94</f>
        <v>30050.429999999997</v>
      </c>
      <c r="K94" s="39"/>
      <c r="L94" s="43"/>
      <c r="M94" s="94"/>
      <c r="N94" s="191"/>
      <c r="O94" s="95"/>
      <c r="P94" s="192">
        <f>P95+P96+P111+P124+P125+P140+P147+P150+P155</f>
        <v>0</v>
      </c>
      <c r="Q94" s="95"/>
      <c r="R94" s="192">
        <f>R95+R96+R111+R124+R125+R140+R147+R150+R155</f>
        <v>0</v>
      </c>
      <c r="S94" s="95"/>
      <c r="T94" s="193">
        <f>T95+T96+T111+T124+T125+T140+T147+T150+T155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72</v>
      </c>
      <c r="AU94" s="16" t="s">
        <v>112</v>
      </c>
      <c r="BK94" s="194">
        <f>BK95+BK96+BK111+BK124+BK125+BK140+BK147+BK150+BK155</f>
        <v>30050.429999999997</v>
      </c>
    </row>
    <row r="95" s="11" customFormat="1" ht="25.92" customHeight="1">
      <c r="A95" s="11"/>
      <c r="B95" s="195"/>
      <c r="C95" s="196"/>
      <c r="D95" s="197" t="s">
        <v>72</v>
      </c>
      <c r="E95" s="198" t="s">
        <v>977</v>
      </c>
      <c r="F95" s="198" t="s">
        <v>978</v>
      </c>
      <c r="G95" s="196"/>
      <c r="H95" s="196"/>
      <c r="I95" s="199"/>
      <c r="J95" s="200">
        <f>BK95</f>
        <v>0</v>
      </c>
      <c r="K95" s="196"/>
      <c r="L95" s="201"/>
      <c r="M95" s="202"/>
      <c r="N95" s="203"/>
      <c r="O95" s="203"/>
      <c r="P95" s="204">
        <v>0</v>
      </c>
      <c r="Q95" s="203"/>
      <c r="R95" s="204">
        <v>0</v>
      </c>
      <c r="S95" s="203"/>
      <c r="T95" s="205"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6" t="s">
        <v>77</v>
      </c>
      <c r="AT95" s="207" t="s">
        <v>72</v>
      </c>
      <c r="AU95" s="207" t="s">
        <v>73</v>
      </c>
      <c r="AY95" s="206" t="s">
        <v>148</v>
      </c>
      <c r="BK95" s="208">
        <v>0</v>
      </c>
    </row>
    <row r="96" s="11" customFormat="1" ht="25.92" customHeight="1">
      <c r="A96" s="11"/>
      <c r="B96" s="195"/>
      <c r="C96" s="196"/>
      <c r="D96" s="197" t="s">
        <v>72</v>
      </c>
      <c r="E96" s="198" t="s">
        <v>979</v>
      </c>
      <c r="F96" s="198" t="s">
        <v>980</v>
      </c>
      <c r="G96" s="196"/>
      <c r="H96" s="196"/>
      <c r="I96" s="199"/>
      <c r="J96" s="200">
        <f>BK96</f>
        <v>5221.5</v>
      </c>
      <c r="K96" s="196"/>
      <c r="L96" s="201"/>
      <c r="M96" s="202"/>
      <c r="N96" s="203"/>
      <c r="O96" s="203"/>
      <c r="P96" s="204">
        <f>SUM(P97:P110)</f>
        <v>0</v>
      </c>
      <c r="Q96" s="203"/>
      <c r="R96" s="204">
        <f>SUM(R97:R110)</f>
        <v>0</v>
      </c>
      <c r="S96" s="203"/>
      <c r="T96" s="205">
        <f>SUM(T97:T110)</f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R96" s="206" t="s">
        <v>77</v>
      </c>
      <c r="AT96" s="207" t="s">
        <v>72</v>
      </c>
      <c r="AU96" s="207" t="s">
        <v>73</v>
      </c>
      <c r="AY96" s="206" t="s">
        <v>148</v>
      </c>
      <c r="BK96" s="208">
        <f>SUM(BK97:BK110)</f>
        <v>5221.5</v>
      </c>
    </row>
    <row r="97" s="1" customFormat="1" ht="16.5" customHeight="1">
      <c r="A97" s="37"/>
      <c r="B97" s="38"/>
      <c r="C97" s="211" t="s">
        <v>77</v>
      </c>
      <c r="D97" s="211" t="s">
        <v>151</v>
      </c>
      <c r="E97" s="212" t="s">
        <v>981</v>
      </c>
      <c r="F97" s="213" t="s">
        <v>982</v>
      </c>
      <c r="G97" s="214" t="s">
        <v>716</v>
      </c>
      <c r="H97" s="215">
        <v>42</v>
      </c>
      <c r="I97" s="216">
        <v>41.299999999999997</v>
      </c>
      <c r="J97" s="217">
        <f>ROUND(I97*H97,2)</f>
        <v>1734.5999999999999</v>
      </c>
      <c r="K97" s="213" t="s">
        <v>19</v>
      </c>
      <c r="L97" s="43"/>
      <c r="M97" s="218" t="s">
        <v>19</v>
      </c>
      <c r="N97" s="219" t="s">
        <v>45</v>
      </c>
      <c r="O97" s="83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2" t="s">
        <v>91</v>
      </c>
      <c r="AT97" s="222" t="s">
        <v>151</v>
      </c>
      <c r="AU97" s="222" t="s">
        <v>77</v>
      </c>
      <c r="AY97" s="16" t="s">
        <v>148</v>
      </c>
      <c r="BE97" s="223">
        <f>IF(N97="základní",J97,0)</f>
        <v>0</v>
      </c>
      <c r="BF97" s="223">
        <f>IF(N97="snížená",J97,0)</f>
        <v>1734.5999999999999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16" t="s">
        <v>81</v>
      </c>
      <c r="BK97" s="223">
        <f>ROUND(I97*H97,2)</f>
        <v>1734.5999999999999</v>
      </c>
      <c r="BL97" s="16" t="s">
        <v>91</v>
      </c>
      <c r="BM97" s="222" t="s">
        <v>81</v>
      </c>
    </row>
    <row r="98" s="1" customFormat="1">
      <c r="A98" s="37"/>
      <c r="B98" s="38"/>
      <c r="C98" s="39"/>
      <c r="D98" s="224" t="s">
        <v>157</v>
      </c>
      <c r="E98" s="39"/>
      <c r="F98" s="225" t="s">
        <v>982</v>
      </c>
      <c r="G98" s="39"/>
      <c r="H98" s="39"/>
      <c r="I98" s="226"/>
      <c r="J98" s="39"/>
      <c r="K98" s="39"/>
      <c r="L98" s="43"/>
      <c r="M98" s="227"/>
      <c r="N98" s="228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157</v>
      </c>
      <c r="AU98" s="16" t="s">
        <v>77</v>
      </c>
    </row>
    <row r="99" s="1" customFormat="1" ht="16.5" customHeight="1">
      <c r="A99" s="37"/>
      <c r="B99" s="38"/>
      <c r="C99" s="211" t="s">
        <v>81</v>
      </c>
      <c r="D99" s="211" t="s">
        <v>151</v>
      </c>
      <c r="E99" s="212" t="s">
        <v>983</v>
      </c>
      <c r="F99" s="213" t="s">
        <v>984</v>
      </c>
      <c r="G99" s="214" t="s">
        <v>716</v>
      </c>
      <c r="H99" s="215">
        <v>4</v>
      </c>
      <c r="I99" s="216">
        <v>116.81999999999999</v>
      </c>
      <c r="J99" s="217">
        <f>ROUND(I99*H99,2)</f>
        <v>467.27999999999997</v>
      </c>
      <c r="K99" s="213" t="s">
        <v>19</v>
      </c>
      <c r="L99" s="43"/>
      <c r="M99" s="218" t="s">
        <v>19</v>
      </c>
      <c r="N99" s="219" t="s">
        <v>45</v>
      </c>
      <c r="O99" s="83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2" t="s">
        <v>91</v>
      </c>
      <c r="AT99" s="222" t="s">
        <v>151</v>
      </c>
      <c r="AU99" s="222" t="s">
        <v>77</v>
      </c>
      <c r="AY99" s="16" t="s">
        <v>148</v>
      </c>
      <c r="BE99" s="223">
        <f>IF(N99="základní",J99,0)</f>
        <v>0</v>
      </c>
      <c r="BF99" s="223">
        <f>IF(N99="snížená",J99,0)</f>
        <v>467.27999999999997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16" t="s">
        <v>81</v>
      </c>
      <c r="BK99" s="223">
        <f>ROUND(I99*H99,2)</f>
        <v>467.27999999999997</v>
      </c>
      <c r="BL99" s="16" t="s">
        <v>91</v>
      </c>
      <c r="BM99" s="222" t="s">
        <v>91</v>
      </c>
    </row>
    <row r="100" s="1" customFormat="1">
      <c r="A100" s="37"/>
      <c r="B100" s="38"/>
      <c r="C100" s="39"/>
      <c r="D100" s="224" t="s">
        <v>157</v>
      </c>
      <c r="E100" s="39"/>
      <c r="F100" s="225" t="s">
        <v>985</v>
      </c>
      <c r="G100" s="39"/>
      <c r="H100" s="39"/>
      <c r="I100" s="226"/>
      <c r="J100" s="39"/>
      <c r="K100" s="39"/>
      <c r="L100" s="43"/>
      <c r="M100" s="227"/>
      <c r="N100" s="228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157</v>
      </c>
      <c r="AU100" s="16" t="s">
        <v>77</v>
      </c>
    </row>
    <row r="101" s="1" customFormat="1" ht="16.5" customHeight="1">
      <c r="A101" s="37"/>
      <c r="B101" s="38"/>
      <c r="C101" s="211" t="s">
        <v>88</v>
      </c>
      <c r="D101" s="211" t="s">
        <v>151</v>
      </c>
      <c r="E101" s="212" t="s">
        <v>986</v>
      </c>
      <c r="F101" s="213" t="s">
        <v>987</v>
      </c>
      <c r="G101" s="214" t="s">
        <v>716</v>
      </c>
      <c r="H101" s="215">
        <v>42</v>
      </c>
      <c r="I101" s="216">
        <v>37.759999999999998</v>
      </c>
      <c r="J101" s="217">
        <f>ROUND(I101*H101,2)</f>
        <v>1585.9200000000001</v>
      </c>
      <c r="K101" s="213" t="s">
        <v>19</v>
      </c>
      <c r="L101" s="43"/>
      <c r="M101" s="218" t="s">
        <v>19</v>
      </c>
      <c r="N101" s="219" t="s">
        <v>45</v>
      </c>
      <c r="O101" s="83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2" t="s">
        <v>91</v>
      </c>
      <c r="AT101" s="222" t="s">
        <v>151</v>
      </c>
      <c r="AU101" s="222" t="s">
        <v>77</v>
      </c>
      <c r="AY101" s="16" t="s">
        <v>148</v>
      </c>
      <c r="BE101" s="223">
        <f>IF(N101="základní",J101,0)</f>
        <v>0</v>
      </c>
      <c r="BF101" s="223">
        <f>IF(N101="snížená",J101,0)</f>
        <v>1585.9200000000001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16" t="s">
        <v>81</v>
      </c>
      <c r="BK101" s="223">
        <f>ROUND(I101*H101,2)</f>
        <v>1585.9200000000001</v>
      </c>
      <c r="BL101" s="16" t="s">
        <v>91</v>
      </c>
      <c r="BM101" s="222" t="s">
        <v>149</v>
      </c>
    </row>
    <row r="102" s="1" customFormat="1">
      <c r="A102" s="37"/>
      <c r="B102" s="38"/>
      <c r="C102" s="39"/>
      <c r="D102" s="224" t="s">
        <v>157</v>
      </c>
      <c r="E102" s="39"/>
      <c r="F102" s="225" t="s">
        <v>988</v>
      </c>
      <c r="G102" s="39"/>
      <c r="H102" s="39"/>
      <c r="I102" s="226"/>
      <c r="J102" s="39"/>
      <c r="K102" s="39"/>
      <c r="L102" s="43"/>
      <c r="M102" s="227"/>
      <c r="N102" s="228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157</v>
      </c>
      <c r="AU102" s="16" t="s">
        <v>77</v>
      </c>
    </row>
    <row r="103" s="1" customFormat="1" ht="16.5" customHeight="1">
      <c r="A103" s="37"/>
      <c r="B103" s="38"/>
      <c r="C103" s="211" t="s">
        <v>91</v>
      </c>
      <c r="D103" s="211" t="s">
        <v>151</v>
      </c>
      <c r="E103" s="212" t="s">
        <v>989</v>
      </c>
      <c r="F103" s="213" t="s">
        <v>990</v>
      </c>
      <c r="G103" s="214" t="s">
        <v>716</v>
      </c>
      <c r="H103" s="215">
        <v>20</v>
      </c>
      <c r="I103" s="216">
        <v>17.699999999999999</v>
      </c>
      <c r="J103" s="217">
        <f>ROUND(I103*H103,2)</f>
        <v>354</v>
      </c>
      <c r="K103" s="213" t="s">
        <v>19</v>
      </c>
      <c r="L103" s="43"/>
      <c r="M103" s="218" t="s">
        <v>19</v>
      </c>
      <c r="N103" s="219" t="s">
        <v>45</v>
      </c>
      <c r="O103" s="83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2" t="s">
        <v>91</v>
      </c>
      <c r="AT103" s="222" t="s">
        <v>151</v>
      </c>
      <c r="AU103" s="222" t="s">
        <v>77</v>
      </c>
      <c r="AY103" s="16" t="s">
        <v>148</v>
      </c>
      <c r="BE103" s="223">
        <f>IF(N103="základní",J103,0)</f>
        <v>0</v>
      </c>
      <c r="BF103" s="223">
        <f>IF(N103="snížená",J103,0)</f>
        <v>354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6" t="s">
        <v>81</v>
      </c>
      <c r="BK103" s="223">
        <f>ROUND(I103*H103,2)</f>
        <v>354</v>
      </c>
      <c r="BL103" s="16" t="s">
        <v>91</v>
      </c>
      <c r="BM103" s="222" t="s">
        <v>191</v>
      </c>
    </row>
    <row r="104" s="1" customFormat="1">
      <c r="A104" s="37"/>
      <c r="B104" s="38"/>
      <c r="C104" s="39"/>
      <c r="D104" s="224" t="s">
        <v>157</v>
      </c>
      <c r="E104" s="39"/>
      <c r="F104" s="225" t="s">
        <v>990</v>
      </c>
      <c r="G104" s="39"/>
      <c r="H104" s="39"/>
      <c r="I104" s="226"/>
      <c r="J104" s="39"/>
      <c r="K104" s="39"/>
      <c r="L104" s="43"/>
      <c r="M104" s="227"/>
      <c r="N104" s="228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157</v>
      </c>
      <c r="AU104" s="16" t="s">
        <v>77</v>
      </c>
    </row>
    <row r="105" s="1" customFormat="1" ht="16.5" customHeight="1">
      <c r="A105" s="37"/>
      <c r="B105" s="38"/>
      <c r="C105" s="211" t="s">
        <v>174</v>
      </c>
      <c r="D105" s="211" t="s">
        <v>151</v>
      </c>
      <c r="E105" s="212" t="s">
        <v>991</v>
      </c>
      <c r="F105" s="213" t="s">
        <v>992</v>
      </c>
      <c r="G105" s="214" t="s">
        <v>484</v>
      </c>
      <c r="H105" s="215">
        <v>5</v>
      </c>
      <c r="I105" s="216">
        <v>21.239999999999998</v>
      </c>
      <c r="J105" s="217">
        <f>ROUND(I105*H105,2)</f>
        <v>106.2</v>
      </c>
      <c r="K105" s="213" t="s">
        <v>19</v>
      </c>
      <c r="L105" s="43"/>
      <c r="M105" s="218" t="s">
        <v>19</v>
      </c>
      <c r="N105" s="219" t="s">
        <v>45</v>
      </c>
      <c r="O105" s="83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2" t="s">
        <v>91</v>
      </c>
      <c r="AT105" s="222" t="s">
        <v>151</v>
      </c>
      <c r="AU105" s="222" t="s">
        <v>77</v>
      </c>
      <c r="AY105" s="16" t="s">
        <v>148</v>
      </c>
      <c r="BE105" s="223">
        <f>IF(N105="základní",J105,0)</f>
        <v>0</v>
      </c>
      <c r="BF105" s="223">
        <f>IF(N105="snížená",J105,0)</f>
        <v>106.2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6" t="s">
        <v>81</v>
      </c>
      <c r="BK105" s="223">
        <f>ROUND(I105*H105,2)</f>
        <v>106.2</v>
      </c>
      <c r="BL105" s="16" t="s">
        <v>91</v>
      </c>
      <c r="BM105" s="222" t="s">
        <v>586</v>
      </c>
    </row>
    <row r="106" s="1" customFormat="1">
      <c r="A106" s="37"/>
      <c r="B106" s="38"/>
      <c r="C106" s="39"/>
      <c r="D106" s="224" t="s">
        <v>157</v>
      </c>
      <c r="E106" s="39"/>
      <c r="F106" s="225" t="s">
        <v>992</v>
      </c>
      <c r="G106" s="39"/>
      <c r="H106" s="39"/>
      <c r="I106" s="226"/>
      <c r="J106" s="39"/>
      <c r="K106" s="39"/>
      <c r="L106" s="43"/>
      <c r="M106" s="227"/>
      <c r="N106" s="228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157</v>
      </c>
      <c r="AU106" s="16" t="s">
        <v>77</v>
      </c>
    </row>
    <row r="107" s="1" customFormat="1" ht="16.5" customHeight="1">
      <c r="A107" s="37"/>
      <c r="B107" s="38"/>
      <c r="C107" s="211" t="s">
        <v>149</v>
      </c>
      <c r="D107" s="211" t="s">
        <v>151</v>
      </c>
      <c r="E107" s="212" t="s">
        <v>993</v>
      </c>
      <c r="F107" s="213" t="s">
        <v>994</v>
      </c>
      <c r="G107" s="214" t="s">
        <v>484</v>
      </c>
      <c r="H107" s="215">
        <v>1</v>
      </c>
      <c r="I107" s="216">
        <v>177</v>
      </c>
      <c r="J107" s="217">
        <f>ROUND(I107*H107,2)</f>
        <v>177</v>
      </c>
      <c r="K107" s="213" t="s">
        <v>19</v>
      </c>
      <c r="L107" s="43"/>
      <c r="M107" s="218" t="s">
        <v>19</v>
      </c>
      <c r="N107" s="219" t="s">
        <v>45</v>
      </c>
      <c r="O107" s="83"/>
      <c r="P107" s="220">
        <f>O107*H107</f>
        <v>0</v>
      </c>
      <c r="Q107" s="220">
        <v>0</v>
      </c>
      <c r="R107" s="220">
        <f>Q107*H107</f>
        <v>0</v>
      </c>
      <c r="S107" s="220">
        <v>0</v>
      </c>
      <c r="T107" s="221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2" t="s">
        <v>91</v>
      </c>
      <c r="AT107" s="222" t="s">
        <v>151</v>
      </c>
      <c r="AU107" s="222" t="s">
        <v>77</v>
      </c>
      <c r="AY107" s="16" t="s">
        <v>148</v>
      </c>
      <c r="BE107" s="223">
        <f>IF(N107="základní",J107,0)</f>
        <v>0</v>
      </c>
      <c r="BF107" s="223">
        <f>IF(N107="snížená",J107,0)</f>
        <v>177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6" t="s">
        <v>81</v>
      </c>
      <c r="BK107" s="223">
        <f>ROUND(I107*H107,2)</f>
        <v>177</v>
      </c>
      <c r="BL107" s="16" t="s">
        <v>91</v>
      </c>
      <c r="BM107" s="222" t="s">
        <v>206</v>
      </c>
    </row>
    <row r="108" s="1" customFormat="1">
      <c r="A108" s="37"/>
      <c r="B108" s="38"/>
      <c r="C108" s="39"/>
      <c r="D108" s="224" t="s">
        <v>157</v>
      </c>
      <c r="E108" s="39"/>
      <c r="F108" s="225" t="s">
        <v>994</v>
      </c>
      <c r="G108" s="39"/>
      <c r="H108" s="39"/>
      <c r="I108" s="226"/>
      <c r="J108" s="39"/>
      <c r="K108" s="39"/>
      <c r="L108" s="43"/>
      <c r="M108" s="227"/>
      <c r="N108" s="228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157</v>
      </c>
      <c r="AU108" s="16" t="s">
        <v>77</v>
      </c>
    </row>
    <row r="109" s="1" customFormat="1" ht="16.5" customHeight="1">
      <c r="A109" s="37"/>
      <c r="B109" s="38"/>
      <c r="C109" s="211" t="s">
        <v>187</v>
      </c>
      <c r="D109" s="211" t="s">
        <v>151</v>
      </c>
      <c r="E109" s="212" t="s">
        <v>995</v>
      </c>
      <c r="F109" s="213" t="s">
        <v>996</v>
      </c>
      <c r="G109" s="214" t="s">
        <v>484</v>
      </c>
      <c r="H109" s="215">
        <v>5</v>
      </c>
      <c r="I109" s="216">
        <v>159.30000000000001</v>
      </c>
      <c r="J109" s="217">
        <f>ROUND(I109*H109,2)</f>
        <v>796.5</v>
      </c>
      <c r="K109" s="213" t="s">
        <v>19</v>
      </c>
      <c r="L109" s="43"/>
      <c r="M109" s="218" t="s">
        <v>19</v>
      </c>
      <c r="N109" s="219" t="s">
        <v>45</v>
      </c>
      <c r="O109" s="83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2" t="s">
        <v>91</v>
      </c>
      <c r="AT109" s="222" t="s">
        <v>151</v>
      </c>
      <c r="AU109" s="222" t="s">
        <v>77</v>
      </c>
      <c r="AY109" s="16" t="s">
        <v>148</v>
      </c>
      <c r="BE109" s="223">
        <f>IF(N109="základní",J109,0)</f>
        <v>0</v>
      </c>
      <c r="BF109" s="223">
        <f>IF(N109="snížená",J109,0)</f>
        <v>796.5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6" t="s">
        <v>81</v>
      </c>
      <c r="BK109" s="223">
        <f>ROUND(I109*H109,2)</f>
        <v>796.5</v>
      </c>
      <c r="BL109" s="16" t="s">
        <v>91</v>
      </c>
      <c r="BM109" s="222" t="s">
        <v>220</v>
      </c>
    </row>
    <row r="110" s="1" customFormat="1">
      <c r="A110" s="37"/>
      <c r="B110" s="38"/>
      <c r="C110" s="39"/>
      <c r="D110" s="224" t="s">
        <v>157</v>
      </c>
      <c r="E110" s="39"/>
      <c r="F110" s="225" t="s">
        <v>996</v>
      </c>
      <c r="G110" s="39"/>
      <c r="H110" s="39"/>
      <c r="I110" s="226"/>
      <c r="J110" s="39"/>
      <c r="K110" s="39"/>
      <c r="L110" s="43"/>
      <c r="M110" s="227"/>
      <c r="N110" s="228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157</v>
      </c>
      <c r="AU110" s="16" t="s">
        <v>77</v>
      </c>
    </row>
    <row r="111" s="11" customFormat="1" ht="25.92" customHeight="1">
      <c r="A111" s="11"/>
      <c r="B111" s="195"/>
      <c r="C111" s="196"/>
      <c r="D111" s="197" t="s">
        <v>72</v>
      </c>
      <c r="E111" s="198" t="s">
        <v>997</v>
      </c>
      <c r="F111" s="198" t="s">
        <v>998</v>
      </c>
      <c r="G111" s="196"/>
      <c r="H111" s="196"/>
      <c r="I111" s="199"/>
      <c r="J111" s="200">
        <f>BK111</f>
        <v>4023.8000000000002</v>
      </c>
      <c r="K111" s="196"/>
      <c r="L111" s="201"/>
      <c r="M111" s="202"/>
      <c r="N111" s="203"/>
      <c r="O111" s="203"/>
      <c r="P111" s="204">
        <f>SUM(P112:P123)</f>
        <v>0</v>
      </c>
      <c r="Q111" s="203"/>
      <c r="R111" s="204">
        <f>SUM(R112:R123)</f>
        <v>0</v>
      </c>
      <c r="S111" s="203"/>
      <c r="T111" s="205">
        <f>SUM(T112:T123)</f>
        <v>0</v>
      </c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R111" s="206" t="s">
        <v>77</v>
      </c>
      <c r="AT111" s="207" t="s">
        <v>72</v>
      </c>
      <c r="AU111" s="207" t="s">
        <v>73</v>
      </c>
      <c r="AY111" s="206" t="s">
        <v>148</v>
      </c>
      <c r="BK111" s="208">
        <f>SUM(BK112:BK123)</f>
        <v>4023.8000000000002</v>
      </c>
    </row>
    <row r="112" s="1" customFormat="1" ht="16.5" customHeight="1">
      <c r="A112" s="37"/>
      <c r="B112" s="38"/>
      <c r="C112" s="211" t="s">
        <v>191</v>
      </c>
      <c r="D112" s="211" t="s">
        <v>151</v>
      </c>
      <c r="E112" s="212" t="s">
        <v>999</v>
      </c>
      <c r="F112" s="213" t="s">
        <v>1000</v>
      </c>
      <c r="G112" s="214" t="s">
        <v>484</v>
      </c>
      <c r="H112" s="215">
        <v>1</v>
      </c>
      <c r="I112" s="216">
        <v>767</v>
      </c>
      <c r="J112" s="217">
        <f>ROUND(I112*H112,2)</f>
        <v>767</v>
      </c>
      <c r="K112" s="213" t="s">
        <v>19</v>
      </c>
      <c r="L112" s="43"/>
      <c r="M112" s="218" t="s">
        <v>19</v>
      </c>
      <c r="N112" s="219" t="s">
        <v>45</v>
      </c>
      <c r="O112" s="83"/>
      <c r="P112" s="220">
        <f>O112*H112</f>
        <v>0</v>
      </c>
      <c r="Q112" s="220">
        <v>0</v>
      </c>
      <c r="R112" s="220">
        <f>Q112*H112</f>
        <v>0</v>
      </c>
      <c r="S112" s="220">
        <v>0</v>
      </c>
      <c r="T112" s="221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2" t="s">
        <v>91</v>
      </c>
      <c r="AT112" s="222" t="s">
        <v>151</v>
      </c>
      <c r="AU112" s="222" t="s">
        <v>77</v>
      </c>
      <c r="AY112" s="16" t="s">
        <v>148</v>
      </c>
      <c r="BE112" s="223">
        <f>IF(N112="základní",J112,0)</f>
        <v>0</v>
      </c>
      <c r="BF112" s="223">
        <f>IF(N112="snížená",J112,0)</f>
        <v>767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6" t="s">
        <v>81</v>
      </c>
      <c r="BK112" s="223">
        <f>ROUND(I112*H112,2)</f>
        <v>767</v>
      </c>
      <c r="BL112" s="16" t="s">
        <v>91</v>
      </c>
      <c r="BM112" s="222" t="s">
        <v>291</v>
      </c>
    </row>
    <row r="113" s="1" customFormat="1">
      <c r="A113" s="37"/>
      <c r="B113" s="38"/>
      <c r="C113" s="39"/>
      <c r="D113" s="224" t="s">
        <v>157</v>
      </c>
      <c r="E113" s="39"/>
      <c r="F113" s="225" t="s">
        <v>1000</v>
      </c>
      <c r="G113" s="39"/>
      <c r="H113" s="39"/>
      <c r="I113" s="226"/>
      <c r="J113" s="39"/>
      <c r="K113" s="39"/>
      <c r="L113" s="43"/>
      <c r="M113" s="227"/>
      <c r="N113" s="228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157</v>
      </c>
      <c r="AU113" s="16" t="s">
        <v>77</v>
      </c>
    </row>
    <row r="114" s="1" customFormat="1" ht="16.5" customHeight="1">
      <c r="A114" s="37"/>
      <c r="B114" s="38"/>
      <c r="C114" s="211" t="s">
        <v>194</v>
      </c>
      <c r="D114" s="211" t="s">
        <v>151</v>
      </c>
      <c r="E114" s="212" t="s">
        <v>1001</v>
      </c>
      <c r="F114" s="213" t="s">
        <v>1002</v>
      </c>
      <c r="G114" s="214" t="s">
        <v>484</v>
      </c>
      <c r="H114" s="215">
        <v>1</v>
      </c>
      <c r="I114" s="216">
        <v>637.20000000000005</v>
      </c>
      <c r="J114" s="217">
        <f>ROUND(I114*H114,2)</f>
        <v>637.20000000000005</v>
      </c>
      <c r="K114" s="213" t="s">
        <v>19</v>
      </c>
      <c r="L114" s="43"/>
      <c r="M114" s="218" t="s">
        <v>19</v>
      </c>
      <c r="N114" s="219" t="s">
        <v>45</v>
      </c>
      <c r="O114" s="83"/>
      <c r="P114" s="220">
        <f>O114*H114</f>
        <v>0</v>
      </c>
      <c r="Q114" s="220">
        <v>0</v>
      </c>
      <c r="R114" s="220">
        <f>Q114*H114</f>
        <v>0</v>
      </c>
      <c r="S114" s="220">
        <v>0</v>
      </c>
      <c r="T114" s="221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2" t="s">
        <v>91</v>
      </c>
      <c r="AT114" s="222" t="s">
        <v>151</v>
      </c>
      <c r="AU114" s="222" t="s">
        <v>77</v>
      </c>
      <c r="AY114" s="16" t="s">
        <v>148</v>
      </c>
      <c r="BE114" s="223">
        <f>IF(N114="základní",J114,0)</f>
        <v>0</v>
      </c>
      <c r="BF114" s="223">
        <f>IF(N114="snížená",J114,0)</f>
        <v>637.20000000000005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16" t="s">
        <v>81</v>
      </c>
      <c r="BK114" s="223">
        <f>ROUND(I114*H114,2)</f>
        <v>637.20000000000005</v>
      </c>
      <c r="BL114" s="16" t="s">
        <v>91</v>
      </c>
      <c r="BM114" s="222" t="s">
        <v>303</v>
      </c>
    </row>
    <row r="115" s="1" customFormat="1">
      <c r="A115" s="37"/>
      <c r="B115" s="38"/>
      <c r="C115" s="39"/>
      <c r="D115" s="224" t="s">
        <v>157</v>
      </c>
      <c r="E115" s="39"/>
      <c r="F115" s="225" t="s">
        <v>1002</v>
      </c>
      <c r="G115" s="39"/>
      <c r="H115" s="39"/>
      <c r="I115" s="226"/>
      <c r="J115" s="39"/>
      <c r="K115" s="39"/>
      <c r="L115" s="43"/>
      <c r="M115" s="227"/>
      <c r="N115" s="228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157</v>
      </c>
      <c r="AU115" s="16" t="s">
        <v>77</v>
      </c>
    </row>
    <row r="116" s="1" customFormat="1" ht="16.5" customHeight="1">
      <c r="A116" s="37"/>
      <c r="B116" s="38"/>
      <c r="C116" s="211" t="s">
        <v>586</v>
      </c>
      <c r="D116" s="211" t="s">
        <v>151</v>
      </c>
      <c r="E116" s="212" t="s">
        <v>1003</v>
      </c>
      <c r="F116" s="213" t="s">
        <v>1004</v>
      </c>
      <c r="G116" s="214" t="s">
        <v>484</v>
      </c>
      <c r="H116" s="215">
        <v>2</v>
      </c>
      <c r="I116" s="216">
        <v>1164.6600000000001</v>
      </c>
      <c r="J116" s="217">
        <f>ROUND(I116*H116,2)</f>
        <v>2329.3200000000002</v>
      </c>
      <c r="K116" s="213" t="s">
        <v>19</v>
      </c>
      <c r="L116" s="43"/>
      <c r="M116" s="218" t="s">
        <v>19</v>
      </c>
      <c r="N116" s="219" t="s">
        <v>45</v>
      </c>
      <c r="O116" s="83"/>
      <c r="P116" s="220">
        <f>O116*H116</f>
        <v>0</v>
      </c>
      <c r="Q116" s="220">
        <v>0</v>
      </c>
      <c r="R116" s="220">
        <f>Q116*H116</f>
        <v>0</v>
      </c>
      <c r="S116" s="220">
        <v>0</v>
      </c>
      <c r="T116" s="22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2" t="s">
        <v>91</v>
      </c>
      <c r="AT116" s="222" t="s">
        <v>151</v>
      </c>
      <c r="AU116" s="222" t="s">
        <v>77</v>
      </c>
      <c r="AY116" s="16" t="s">
        <v>148</v>
      </c>
      <c r="BE116" s="223">
        <f>IF(N116="základní",J116,0)</f>
        <v>0</v>
      </c>
      <c r="BF116" s="223">
        <f>IF(N116="snížená",J116,0)</f>
        <v>2329.3200000000002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16" t="s">
        <v>81</v>
      </c>
      <c r="BK116" s="223">
        <f>ROUND(I116*H116,2)</f>
        <v>2329.3200000000002</v>
      </c>
      <c r="BL116" s="16" t="s">
        <v>91</v>
      </c>
      <c r="BM116" s="222" t="s">
        <v>315</v>
      </c>
    </row>
    <row r="117" s="1" customFormat="1">
      <c r="A117" s="37"/>
      <c r="B117" s="38"/>
      <c r="C117" s="39"/>
      <c r="D117" s="224" t="s">
        <v>157</v>
      </c>
      <c r="E117" s="39"/>
      <c r="F117" s="225" t="s">
        <v>1004</v>
      </c>
      <c r="G117" s="39"/>
      <c r="H117" s="39"/>
      <c r="I117" s="226"/>
      <c r="J117" s="39"/>
      <c r="K117" s="39"/>
      <c r="L117" s="43"/>
      <c r="M117" s="227"/>
      <c r="N117" s="228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157</v>
      </c>
      <c r="AU117" s="16" t="s">
        <v>77</v>
      </c>
    </row>
    <row r="118" s="1" customFormat="1" ht="16.5" customHeight="1">
      <c r="A118" s="37"/>
      <c r="B118" s="38"/>
      <c r="C118" s="211" t="s">
        <v>588</v>
      </c>
      <c r="D118" s="211" t="s">
        <v>151</v>
      </c>
      <c r="E118" s="212" t="s">
        <v>1005</v>
      </c>
      <c r="F118" s="213" t="s">
        <v>1006</v>
      </c>
      <c r="G118" s="214" t="s">
        <v>484</v>
      </c>
      <c r="H118" s="215">
        <v>1</v>
      </c>
      <c r="I118" s="216">
        <v>141.59999999999999</v>
      </c>
      <c r="J118" s="217">
        <f>ROUND(I118*H118,2)</f>
        <v>141.59999999999999</v>
      </c>
      <c r="K118" s="213" t="s">
        <v>19</v>
      </c>
      <c r="L118" s="43"/>
      <c r="M118" s="218" t="s">
        <v>19</v>
      </c>
      <c r="N118" s="219" t="s">
        <v>45</v>
      </c>
      <c r="O118" s="83"/>
      <c r="P118" s="220">
        <f>O118*H118</f>
        <v>0</v>
      </c>
      <c r="Q118" s="220">
        <v>0</v>
      </c>
      <c r="R118" s="220">
        <f>Q118*H118</f>
        <v>0</v>
      </c>
      <c r="S118" s="220">
        <v>0</v>
      </c>
      <c r="T118" s="22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2" t="s">
        <v>91</v>
      </c>
      <c r="AT118" s="222" t="s">
        <v>151</v>
      </c>
      <c r="AU118" s="222" t="s">
        <v>77</v>
      </c>
      <c r="AY118" s="16" t="s">
        <v>148</v>
      </c>
      <c r="BE118" s="223">
        <f>IF(N118="základní",J118,0)</f>
        <v>0</v>
      </c>
      <c r="BF118" s="223">
        <f>IF(N118="snížená",J118,0)</f>
        <v>141.59999999999999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16" t="s">
        <v>81</v>
      </c>
      <c r="BK118" s="223">
        <f>ROUND(I118*H118,2)</f>
        <v>141.59999999999999</v>
      </c>
      <c r="BL118" s="16" t="s">
        <v>91</v>
      </c>
      <c r="BM118" s="222" t="s">
        <v>325</v>
      </c>
    </row>
    <row r="119" s="1" customFormat="1">
      <c r="A119" s="37"/>
      <c r="B119" s="38"/>
      <c r="C119" s="39"/>
      <c r="D119" s="224" t="s">
        <v>157</v>
      </c>
      <c r="E119" s="39"/>
      <c r="F119" s="225" t="s">
        <v>1006</v>
      </c>
      <c r="G119" s="39"/>
      <c r="H119" s="39"/>
      <c r="I119" s="226"/>
      <c r="J119" s="39"/>
      <c r="K119" s="39"/>
      <c r="L119" s="43"/>
      <c r="M119" s="227"/>
      <c r="N119" s="228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157</v>
      </c>
      <c r="AU119" s="16" t="s">
        <v>77</v>
      </c>
    </row>
    <row r="120" s="1" customFormat="1" ht="16.5" customHeight="1">
      <c r="A120" s="37"/>
      <c r="B120" s="38"/>
      <c r="C120" s="211" t="s">
        <v>206</v>
      </c>
      <c r="D120" s="211" t="s">
        <v>151</v>
      </c>
      <c r="E120" s="212" t="s">
        <v>1007</v>
      </c>
      <c r="F120" s="213" t="s">
        <v>1008</v>
      </c>
      <c r="G120" s="214" t="s">
        <v>484</v>
      </c>
      <c r="H120" s="215">
        <v>6</v>
      </c>
      <c r="I120" s="216">
        <v>16.52</v>
      </c>
      <c r="J120" s="217">
        <f>ROUND(I120*H120,2)</f>
        <v>99.120000000000005</v>
      </c>
      <c r="K120" s="213" t="s">
        <v>19</v>
      </c>
      <c r="L120" s="43"/>
      <c r="M120" s="218" t="s">
        <v>19</v>
      </c>
      <c r="N120" s="219" t="s">
        <v>45</v>
      </c>
      <c r="O120" s="83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2" t="s">
        <v>91</v>
      </c>
      <c r="AT120" s="222" t="s">
        <v>151</v>
      </c>
      <c r="AU120" s="222" t="s">
        <v>77</v>
      </c>
      <c r="AY120" s="16" t="s">
        <v>148</v>
      </c>
      <c r="BE120" s="223">
        <f>IF(N120="základní",J120,0)</f>
        <v>0</v>
      </c>
      <c r="BF120" s="223">
        <f>IF(N120="snížená",J120,0)</f>
        <v>99.120000000000005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6" t="s">
        <v>81</v>
      </c>
      <c r="BK120" s="223">
        <f>ROUND(I120*H120,2)</f>
        <v>99.120000000000005</v>
      </c>
      <c r="BL120" s="16" t="s">
        <v>91</v>
      </c>
      <c r="BM120" s="222" t="s">
        <v>337</v>
      </c>
    </row>
    <row r="121" s="1" customFormat="1">
      <c r="A121" s="37"/>
      <c r="B121" s="38"/>
      <c r="C121" s="39"/>
      <c r="D121" s="224" t="s">
        <v>157</v>
      </c>
      <c r="E121" s="39"/>
      <c r="F121" s="225" t="s">
        <v>1008</v>
      </c>
      <c r="G121" s="39"/>
      <c r="H121" s="39"/>
      <c r="I121" s="226"/>
      <c r="J121" s="39"/>
      <c r="K121" s="39"/>
      <c r="L121" s="43"/>
      <c r="M121" s="227"/>
      <c r="N121" s="228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157</v>
      </c>
      <c r="AU121" s="16" t="s">
        <v>77</v>
      </c>
    </row>
    <row r="122" s="1" customFormat="1" ht="16.5" customHeight="1">
      <c r="A122" s="37"/>
      <c r="B122" s="38"/>
      <c r="C122" s="211" t="s">
        <v>212</v>
      </c>
      <c r="D122" s="211" t="s">
        <v>151</v>
      </c>
      <c r="E122" s="212" t="s">
        <v>1009</v>
      </c>
      <c r="F122" s="213" t="s">
        <v>1010</v>
      </c>
      <c r="G122" s="214" t="s">
        <v>484</v>
      </c>
      <c r="H122" s="215">
        <v>3</v>
      </c>
      <c r="I122" s="216">
        <v>16.52</v>
      </c>
      <c r="J122" s="217">
        <f>ROUND(I122*H122,2)</f>
        <v>49.560000000000002</v>
      </c>
      <c r="K122" s="213" t="s">
        <v>19</v>
      </c>
      <c r="L122" s="43"/>
      <c r="M122" s="218" t="s">
        <v>19</v>
      </c>
      <c r="N122" s="219" t="s">
        <v>45</v>
      </c>
      <c r="O122" s="83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2" t="s">
        <v>91</v>
      </c>
      <c r="AT122" s="222" t="s">
        <v>151</v>
      </c>
      <c r="AU122" s="222" t="s">
        <v>77</v>
      </c>
      <c r="AY122" s="16" t="s">
        <v>148</v>
      </c>
      <c r="BE122" s="223">
        <f>IF(N122="základní",J122,0)</f>
        <v>0</v>
      </c>
      <c r="BF122" s="223">
        <f>IF(N122="snížená",J122,0)</f>
        <v>49.560000000000002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6" t="s">
        <v>81</v>
      </c>
      <c r="BK122" s="223">
        <f>ROUND(I122*H122,2)</f>
        <v>49.560000000000002</v>
      </c>
      <c r="BL122" s="16" t="s">
        <v>91</v>
      </c>
      <c r="BM122" s="222" t="s">
        <v>351</v>
      </c>
    </row>
    <row r="123" s="1" customFormat="1">
      <c r="A123" s="37"/>
      <c r="B123" s="38"/>
      <c r="C123" s="39"/>
      <c r="D123" s="224" t="s">
        <v>157</v>
      </c>
      <c r="E123" s="39"/>
      <c r="F123" s="225" t="s">
        <v>1010</v>
      </c>
      <c r="G123" s="39"/>
      <c r="H123" s="39"/>
      <c r="I123" s="226"/>
      <c r="J123" s="39"/>
      <c r="K123" s="39"/>
      <c r="L123" s="43"/>
      <c r="M123" s="227"/>
      <c r="N123" s="228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157</v>
      </c>
      <c r="AU123" s="16" t="s">
        <v>77</v>
      </c>
    </row>
    <row r="124" s="11" customFormat="1" ht="25.92" customHeight="1">
      <c r="A124" s="11"/>
      <c r="B124" s="195"/>
      <c r="C124" s="196"/>
      <c r="D124" s="197" t="s">
        <v>72</v>
      </c>
      <c r="E124" s="198" t="s">
        <v>1011</v>
      </c>
      <c r="F124" s="198" t="s">
        <v>1012</v>
      </c>
      <c r="G124" s="196"/>
      <c r="H124" s="196"/>
      <c r="I124" s="199"/>
      <c r="J124" s="200">
        <f>BK124</f>
        <v>0</v>
      </c>
      <c r="K124" s="196"/>
      <c r="L124" s="201"/>
      <c r="M124" s="202"/>
      <c r="N124" s="203"/>
      <c r="O124" s="203"/>
      <c r="P124" s="204">
        <v>0</v>
      </c>
      <c r="Q124" s="203"/>
      <c r="R124" s="204">
        <v>0</v>
      </c>
      <c r="S124" s="203"/>
      <c r="T124" s="205"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6" t="s">
        <v>77</v>
      </c>
      <c r="AT124" s="207" t="s">
        <v>72</v>
      </c>
      <c r="AU124" s="207" t="s">
        <v>73</v>
      </c>
      <c r="AY124" s="206" t="s">
        <v>148</v>
      </c>
      <c r="BK124" s="208">
        <v>0</v>
      </c>
    </row>
    <row r="125" s="11" customFormat="1" ht="25.92" customHeight="1">
      <c r="A125" s="11"/>
      <c r="B125" s="195"/>
      <c r="C125" s="196"/>
      <c r="D125" s="197" t="s">
        <v>72</v>
      </c>
      <c r="E125" s="198" t="s">
        <v>979</v>
      </c>
      <c r="F125" s="198" t="s">
        <v>980</v>
      </c>
      <c r="G125" s="196"/>
      <c r="H125" s="196"/>
      <c r="I125" s="199"/>
      <c r="J125" s="200">
        <f>BK125</f>
        <v>3777.1799999999998</v>
      </c>
      <c r="K125" s="196"/>
      <c r="L125" s="201"/>
      <c r="M125" s="202"/>
      <c r="N125" s="203"/>
      <c r="O125" s="203"/>
      <c r="P125" s="204">
        <f>SUM(P126:P139)</f>
        <v>0</v>
      </c>
      <c r="Q125" s="203"/>
      <c r="R125" s="204">
        <f>SUM(R126:R139)</f>
        <v>0</v>
      </c>
      <c r="S125" s="203"/>
      <c r="T125" s="205">
        <f>SUM(T126:T139)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06" t="s">
        <v>77</v>
      </c>
      <c r="AT125" s="207" t="s">
        <v>72</v>
      </c>
      <c r="AU125" s="207" t="s">
        <v>73</v>
      </c>
      <c r="AY125" s="206" t="s">
        <v>148</v>
      </c>
      <c r="BK125" s="208">
        <f>SUM(BK126:BK139)</f>
        <v>3777.1799999999998</v>
      </c>
    </row>
    <row r="126" s="1" customFormat="1" ht="16.5" customHeight="1">
      <c r="A126" s="37"/>
      <c r="B126" s="38"/>
      <c r="C126" s="211" t="s">
        <v>220</v>
      </c>
      <c r="D126" s="211" t="s">
        <v>151</v>
      </c>
      <c r="E126" s="212" t="s">
        <v>1013</v>
      </c>
      <c r="F126" s="213" t="s">
        <v>1014</v>
      </c>
      <c r="G126" s="214" t="s">
        <v>716</v>
      </c>
      <c r="H126" s="215">
        <v>42</v>
      </c>
      <c r="I126" s="216">
        <v>35.399999999999999</v>
      </c>
      <c r="J126" s="217">
        <f>ROUND(I126*H126,2)</f>
        <v>1486.8</v>
      </c>
      <c r="K126" s="213" t="s">
        <v>19</v>
      </c>
      <c r="L126" s="43"/>
      <c r="M126" s="218" t="s">
        <v>19</v>
      </c>
      <c r="N126" s="219" t="s">
        <v>45</v>
      </c>
      <c r="O126" s="83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2" t="s">
        <v>91</v>
      </c>
      <c r="AT126" s="222" t="s">
        <v>151</v>
      </c>
      <c r="AU126" s="222" t="s">
        <v>77</v>
      </c>
      <c r="AY126" s="16" t="s">
        <v>148</v>
      </c>
      <c r="BE126" s="223">
        <f>IF(N126="základní",J126,0)</f>
        <v>0</v>
      </c>
      <c r="BF126" s="223">
        <f>IF(N126="snížená",J126,0)</f>
        <v>1486.8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6" t="s">
        <v>81</v>
      </c>
      <c r="BK126" s="223">
        <f>ROUND(I126*H126,2)</f>
        <v>1486.8</v>
      </c>
      <c r="BL126" s="16" t="s">
        <v>91</v>
      </c>
      <c r="BM126" s="222" t="s">
        <v>362</v>
      </c>
    </row>
    <row r="127" s="1" customFormat="1">
      <c r="A127" s="37"/>
      <c r="B127" s="38"/>
      <c r="C127" s="39"/>
      <c r="D127" s="224" t="s">
        <v>157</v>
      </c>
      <c r="E127" s="39"/>
      <c r="F127" s="225" t="s">
        <v>1014</v>
      </c>
      <c r="G127" s="39"/>
      <c r="H127" s="39"/>
      <c r="I127" s="226"/>
      <c r="J127" s="39"/>
      <c r="K127" s="39"/>
      <c r="L127" s="43"/>
      <c r="M127" s="227"/>
      <c r="N127" s="228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157</v>
      </c>
      <c r="AU127" s="16" t="s">
        <v>77</v>
      </c>
    </row>
    <row r="128" s="1" customFormat="1" ht="16.5" customHeight="1">
      <c r="A128" s="37"/>
      <c r="B128" s="38"/>
      <c r="C128" s="211" t="s">
        <v>8</v>
      </c>
      <c r="D128" s="211" t="s">
        <v>151</v>
      </c>
      <c r="E128" s="212" t="s">
        <v>1015</v>
      </c>
      <c r="F128" s="213" t="s">
        <v>1016</v>
      </c>
      <c r="G128" s="214" t="s">
        <v>716</v>
      </c>
      <c r="H128" s="215">
        <v>4</v>
      </c>
      <c r="I128" s="216">
        <v>30.68</v>
      </c>
      <c r="J128" s="217">
        <f>ROUND(I128*H128,2)</f>
        <v>122.72</v>
      </c>
      <c r="K128" s="213" t="s">
        <v>19</v>
      </c>
      <c r="L128" s="43"/>
      <c r="M128" s="218" t="s">
        <v>19</v>
      </c>
      <c r="N128" s="219" t="s">
        <v>45</v>
      </c>
      <c r="O128" s="83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2" t="s">
        <v>91</v>
      </c>
      <c r="AT128" s="222" t="s">
        <v>151</v>
      </c>
      <c r="AU128" s="222" t="s">
        <v>77</v>
      </c>
      <c r="AY128" s="16" t="s">
        <v>148</v>
      </c>
      <c r="BE128" s="223">
        <f>IF(N128="základní",J128,0)</f>
        <v>0</v>
      </c>
      <c r="BF128" s="223">
        <f>IF(N128="snížená",J128,0)</f>
        <v>122.72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6" t="s">
        <v>81</v>
      </c>
      <c r="BK128" s="223">
        <f>ROUND(I128*H128,2)</f>
        <v>122.72</v>
      </c>
      <c r="BL128" s="16" t="s">
        <v>91</v>
      </c>
      <c r="BM128" s="222" t="s">
        <v>641</v>
      </c>
    </row>
    <row r="129" s="1" customFormat="1">
      <c r="A129" s="37"/>
      <c r="B129" s="38"/>
      <c r="C129" s="39"/>
      <c r="D129" s="224" t="s">
        <v>157</v>
      </c>
      <c r="E129" s="39"/>
      <c r="F129" s="225" t="s">
        <v>1016</v>
      </c>
      <c r="G129" s="39"/>
      <c r="H129" s="39"/>
      <c r="I129" s="226"/>
      <c r="J129" s="39"/>
      <c r="K129" s="39"/>
      <c r="L129" s="43"/>
      <c r="M129" s="227"/>
      <c r="N129" s="228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157</v>
      </c>
      <c r="AU129" s="16" t="s">
        <v>77</v>
      </c>
    </row>
    <row r="130" s="1" customFormat="1" ht="16.5" customHeight="1">
      <c r="A130" s="37"/>
      <c r="B130" s="38"/>
      <c r="C130" s="211" t="s">
        <v>235</v>
      </c>
      <c r="D130" s="211" t="s">
        <v>151</v>
      </c>
      <c r="E130" s="212" t="s">
        <v>1017</v>
      </c>
      <c r="F130" s="213" t="s">
        <v>1018</v>
      </c>
      <c r="G130" s="214" t="s">
        <v>716</v>
      </c>
      <c r="H130" s="215">
        <v>42</v>
      </c>
      <c r="I130" s="216">
        <v>25.960000000000001</v>
      </c>
      <c r="J130" s="217">
        <f>ROUND(I130*H130,2)</f>
        <v>1090.3199999999999</v>
      </c>
      <c r="K130" s="213" t="s">
        <v>19</v>
      </c>
      <c r="L130" s="43"/>
      <c r="M130" s="218" t="s">
        <v>19</v>
      </c>
      <c r="N130" s="219" t="s">
        <v>45</v>
      </c>
      <c r="O130" s="83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2" t="s">
        <v>91</v>
      </c>
      <c r="AT130" s="222" t="s">
        <v>151</v>
      </c>
      <c r="AU130" s="222" t="s">
        <v>77</v>
      </c>
      <c r="AY130" s="16" t="s">
        <v>148</v>
      </c>
      <c r="BE130" s="223">
        <f>IF(N130="základní",J130,0)</f>
        <v>0</v>
      </c>
      <c r="BF130" s="223">
        <f>IF(N130="snížená",J130,0)</f>
        <v>1090.3199999999999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6" t="s">
        <v>81</v>
      </c>
      <c r="BK130" s="223">
        <f>ROUND(I130*H130,2)</f>
        <v>1090.3199999999999</v>
      </c>
      <c r="BL130" s="16" t="s">
        <v>91</v>
      </c>
      <c r="BM130" s="222" t="s">
        <v>375</v>
      </c>
    </row>
    <row r="131" s="1" customFormat="1">
      <c r="A131" s="37"/>
      <c r="B131" s="38"/>
      <c r="C131" s="39"/>
      <c r="D131" s="224" t="s">
        <v>157</v>
      </c>
      <c r="E131" s="39"/>
      <c r="F131" s="225" t="s">
        <v>1018</v>
      </c>
      <c r="G131" s="39"/>
      <c r="H131" s="39"/>
      <c r="I131" s="226"/>
      <c r="J131" s="39"/>
      <c r="K131" s="39"/>
      <c r="L131" s="43"/>
      <c r="M131" s="227"/>
      <c r="N131" s="228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157</v>
      </c>
      <c r="AU131" s="16" t="s">
        <v>77</v>
      </c>
    </row>
    <row r="132" s="1" customFormat="1" ht="16.5" customHeight="1">
      <c r="A132" s="37"/>
      <c r="B132" s="38"/>
      <c r="C132" s="211" t="s">
        <v>241</v>
      </c>
      <c r="D132" s="211" t="s">
        <v>151</v>
      </c>
      <c r="E132" s="212" t="s">
        <v>1019</v>
      </c>
      <c r="F132" s="213" t="s">
        <v>1020</v>
      </c>
      <c r="G132" s="214" t="s">
        <v>716</v>
      </c>
      <c r="H132" s="215">
        <v>20</v>
      </c>
      <c r="I132" s="216">
        <v>23.600000000000001</v>
      </c>
      <c r="J132" s="217">
        <f>ROUND(I132*H132,2)</f>
        <v>472</v>
      </c>
      <c r="K132" s="213" t="s">
        <v>19</v>
      </c>
      <c r="L132" s="43"/>
      <c r="M132" s="218" t="s">
        <v>19</v>
      </c>
      <c r="N132" s="219" t="s">
        <v>45</v>
      </c>
      <c r="O132" s="83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91</v>
      </c>
      <c r="AT132" s="222" t="s">
        <v>151</v>
      </c>
      <c r="AU132" s="222" t="s">
        <v>77</v>
      </c>
      <c r="AY132" s="16" t="s">
        <v>148</v>
      </c>
      <c r="BE132" s="223">
        <f>IF(N132="základní",J132,0)</f>
        <v>0</v>
      </c>
      <c r="BF132" s="223">
        <f>IF(N132="snížená",J132,0)</f>
        <v>472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6" t="s">
        <v>81</v>
      </c>
      <c r="BK132" s="223">
        <f>ROUND(I132*H132,2)</f>
        <v>472</v>
      </c>
      <c r="BL132" s="16" t="s">
        <v>91</v>
      </c>
      <c r="BM132" s="222" t="s">
        <v>389</v>
      </c>
    </row>
    <row r="133" s="1" customFormat="1">
      <c r="A133" s="37"/>
      <c r="B133" s="38"/>
      <c r="C133" s="39"/>
      <c r="D133" s="224" t="s">
        <v>157</v>
      </c>
      <c r="E133" s="39"/>
      <c r="F133" s="225" t="s">
        <v>1020</v>
      </c>
      <c r="G133" s="39"/>
      <c r="H133" s="39"/>
      <c r="I133" s="226"/>
      <c r="J133" s="39"/>
      <c r="K133" s="39"/>
      <c r="L133" s="43"/>
      <c r="M133" s="227"/>
      <c r="N133" s="228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157</v>
      </c>
      <c r="AU133" s="16" t="s">
        <v>77</v>
      </c>
    </row>
    <row r="134" s="1" customFormat="1" ht="16.5" customHeight="1">
      <c r="A134" s="37"/>
      <c r="B134" s="38"/>
      <c r="C134" s="211" t="s">
        <v>247</v>
      </c>
      <c r="D134" s="211" t="s">
        <v>151</v>
      </c>
      <c r="E134" s="212" t="s">
        <v>1021</v>
      </c>
      <c r="F134" s="213" t="s">
        <v>1022</v>
      </c>
      <c r="G134" s="214" t="s">
        <v>484</v>
      </c>
      <c r="H134" s="215">
        <v>5</v>
      </c>
      <c r="I134" s="216">
        <v>23.600000000000001</v>
      </c>
      <c r="J134" s="217">
        <f>ROUND(I134*H134,2)</f>
        <v>118</v>
      </c>
      <c r="K134" s="213" t="s">
        <v>19</v>
      </c>
      <c r="L134" s="43"/>
      <c r="M134" s="218" t="s">
        <v>19</v>
      </c>
      <c r="N134" s="219" t="s">
        <v>45</v>
      </c>
      <c r="O134" s="83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2" t="s">
        <v>91</v>
      </c>
      <c r="AT134" s="222" t="s">
        <v>151</v>
      </c>
      <c r="AU134" s="222" t="s">
        <v>77</v>
      </c>
      <c r="AY134" s="16" t="s">
        <v>148</v>
      </c>
      <c r="BE134" s="223">
        <f>IF(N134="základní",J134,0)</f>
        <v>0</v>
      </c>
      <c r="BF134" s="223">
        <f>IF(N134="snížená",J134,0)</f>
        <v>118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6" t="s">
        <v>81</v>
      </c>
      <c r="BK134" s="223">
        <f>ROUND(I134*H134,2)</f>
        <v>118</v>
      </c>
      <c r="BL134" s="16" t="s">
        <v>91</v>
      </c>
      <c r="BM134" s="222" t="s">
        <v>401</v>
      </c>
    </row>
    <row r="135" s="1" customFormat="1">
      <c r="A135" s="37"/>
      <c r="B135" s="38"/>
      <c r="C135" s="39"/>
      <c r="D135" s="224" t="s">
        <v>157</v>
      </c>
      <c r="E135" s="39"/>
      <c r="F135" s="225" t="s">
        <v>1022</v>
      </c>
      <c r="G135" s="39"/>
      <c r="H135" s="39"/>
      <c r="I135" s="226"/>
      <c r="J135" s="39"/>
      <c r="K135" s="39"/>
      <c r="L135" s="43"/>
      <c r="M135" s="227"/>
      <c r="N135" s="228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157</v>
      </c>
      <c r="AU135" s="16" t="s">
        <v>77</v>
      </c>
    </row>
    <row r="136" s="1" customFormat="1" ht="16.5" customHeight="1">
      <c r="A136" s="37"/>
      <c r="B136" s="38"/>
      <c r="C136" s="211" t="s">
        <v>253</v>
      </c>
      <c r="D136" s="211" t="s">
        <v>151</v>
      </c>
      <c r="E136" s="212" t="s">
        <v>1023</v>
      </c>
      <c r="F136" s="213" t="s">
        <v>1024</v>
      </c>
      <c r="G136" s="214" t="s">
        <v>484</v>
      </c>
      <c r="H136" s="215">
        <v>1</v>
      </c>
      <c r="I136" s="216">
        <v>103.84</v>
      </c>
      <c r="J136" s="217">
        <f>ROUND(I136*H136,2)</f>
        <v>103.84</v>
      </c>
      <c r="K136" s="213" t="s">
        <v>19</v>
      </c>
      <c r="L136" s="43"/>
      <c r="M136" s="218" t="s">
        <v>19</v>
      </c>
      <c r="N136" s="219" t="s">
        <v>45</v>
      </c>
      <c r="O136" s="83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91</v>
      </c>
      <c r="AT136" s="222" t="s">
        <v>151</v>
      </c>
      <c r="AU136" s="222" t="s">
        <v>77</v>
      </c>
      <c r="AY136" s="16" t="s">
        <v>148</v>
      </c>
      <c r="BE136" s="223">
        <f>IF(N136="základní",J136,0)</f>
        <v>0</v>
      </c>
      <c r="BF136" s="223">
        <f>IF(N136="snížená",J136,0)</f>
        <v>103.84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6" t="s">
        <v>81</v>
      </c>
      <c r="BK136" s="223">
        <f>ROUND(I136*H136,2)</f>
        <v>103.84</v>
      </c>
      <c r="BL136" s="16" t="s">
        <v>91</v>
      </c>
      <c r="BM136" s="222" t="s">
        <v>415</v>
      </c>
    </row>
    <row r="137" s="1" customFormat="1">
      <c r="A137" s="37"/>
      <c r="B137" s="38"/>
      <c r="C137" s="39"/>
      <c r="D137" s="224" t="s">
        <v>157</v>
      </c>
      <c r="E137" s="39"/>
      <c r="F137" s="225" t="s">
        <v>1024</v>
      </c>
      <c r="G137" s="39"/>
      <c r="H137" s="39"/>
      <c r="I137" s="226"/>
      <c r="J137" s="39"/>
      <c r="K137" s="39"/>
      <c r="L137" s="43"/>
      <c r="M137" s="227"/>
      <c r="N137" s="228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157</v>
      </c>
      <c r="AU137" s="16" t="s">
        <v>77</v>
      </c>
    </row>
    <row r="138" s="1" customFormat="1" ht="16.5" customHeight="1">
      <c r="A138" s="37"/>
      <c r="B138" s="38"/>
      <c r="C138" s="211" t="s">
        <v>259</v>
      </c>
      <c r="D138" s="211" t="s">
        <v>151</v>
      </c>
      <c r="E138" s="212" t="s">
        <v>1025</v>
      </c>
      <c r="F138" s="213" t="s">
        <v>1026</v>
      </c>
      <c r="G138" s="214" t="s">
        <v>484</v>
      </c>
      <c r="H138" s="215">
        <v>5</v>
      </c>
      <c r="I138" s="216">
        <v>76.700000000000003</v>
      </c>
      <c r="J138" s="217">
        <f>ROUND(I138*H138,2)</f>
        <v>383.5</v>
      </c>
      <c r="K138" s="213" t="s">
        <v>19</v>
      </c>
      <c r="L138" s="43"/>
      <c r="M138" s="218" t="s">
        <v>19</v>
      </c>
      <c r="N138" s="219" t="s">
        <v>45</v>
      </c>
      <c r="O138" s="83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2" t="s">
        <v>91</v>
      </c>
      <c r="AT138" s="222" t="s">
        <v>151</v>
      </c>
      <c r="AU138" s="222" t="s">
        <v>77</v>
      </c>
      <c r="AY138" s="16" t="s">
        <v>148</v>
      </c>
      <c r="BE138" s="223">
        <f>IF(N138="základní",J138,0)</f>
        <v>0</v>
      </c>
      <c r="BF138" s="223">
        <f>IF(N138="snížená",J138,0)</f>
        <v>383.5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6" t="s">
        <v>81</v>
      </c>
      <c r="BK138" s="223">
        <f>ROUND(I138*H138,2)</f>
        <v>383.5</v>
      </c>
      <c r="BL138" s="16" t="s">
        <v>91</v>
      </c>
      <c r="BM138" s="222" t="s">
        <v>424</v>
      </c>
    </row>
    <row r="139" s="1" customFormat="1">
      <c r="A139" s="37"/>
      <c r="B139" s="38"/>
      <c r="C139" s="39"/>
      <c r="D139" s="224" t="s">
        <v>157</v>
      </c>
      <c r="E139" s="39"/>
      <c r="F139" s="225" t="s">
        <v>1026</v>
      </c>
      <c r="G139" s="39"/>
      <c r="H139" s="39"/>
      <c r="I139" s="226"/>
      <c r="J139" s="39"/>
      <c r="K139" s="39"/>
      <c r="L139" s="43"/>
      <c r="M139" s="227"/>
      <c r="N139" s="228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157</v>
      </c>
      <c r="AU139" s="16" t="s">
        <v>77</v>
      </c>
    </row>
    <row r="140" s="11" customFormat="1" ht="25.92" customHeight="1">
      <c r="A140" s="11"/>
      <c r="B140" s="195"/>
      <c r="C140" s="196"/>
      <c r="D140" s="197" t="s">
        <v>72</v>
      </c>
      <c r="E140" s="198" t="s">
        <v>997</v>
      </c>
      <c r="F140" s="198" t="s">
        <v>998</v>
      </c>
      <c r="G140" s="196"/>
      <c r="H140" s="196"/>
      <c r="I140" s="199"/>
      <c r="J140" s="200">
        <f>BK140</f>
        <v>1970.5999999999999</v>
      </c>
      <c r="K140" s="196"/>
      <c r="L140" s="201"/>
      <c r="M140" s="202"/>
      <c r="N140" s="203"/>
      <c r="O140" s="203"/>
      <c r="P140" s="204">
        <f>SUM(P141:P146)</f>
        <v>0</v>
      </c>
      <c r="Q140" s="203"/>
      <c r="R140" s="204">
        <f>SUM(R141:R146)</f>
        <v>0</v>
      </c>
      <c r="S140" s="203"/>
      <c r="T140" s="205">
        <f>SUM(T141:T146)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206" t="s">
        <v>77</v>
      </c>
      <c r="AT140" s="207" t="s">
        <v>72</v>
      </c>
      <c r="AU140" s="207" t="s">
        <v>73</v>
      </c>
      <c r="AY140" s="206" t="s">
        <v>148</v>
      </c>
      <c r="BK140" s="208">
        <f>SUM(BK141:BK146)</f>
        <v>1970.5999999999999</v>
      </c>
    </row>
    <row r="141" s="1" customFormat="1" ht="16.5" customHeight="1">
      <c r="A141" s="37"/>
      <c r="B141" s="38"/>
      <c r="C141" s="211" t="s">
        <v>7</v>
      </c>
      <c r="D141" s="211" t="s">
        <v>151</v>
      </c>
      <c r="E141" s="212" t="s">
        <v>1027</v>
      </c>
      <c r="F141" s="213" t="s">
        <v>1028</v>
      </c>
      <c r="G141" s="214" t="s">
        <v>484</v>
      </c>
      <c r="H141" s="215">
        <v>1</v>
      </c>
      <c r="I141" s="216">
        <v>1180</v>
      </c>
      <c r="J141" s="217">
        <f>ROUND(I141*H141,2)</f>
        <v>1180</v>
      </c>
      <c r="K141" s="213" t="s">
        <v>19</v>
      </c>
      <c r="L141" s="43"/>
      <c r="M141" s="218" t="s">
        <v>19</v>
      </c>
      <c r="N141" s="219" t="s">
        <v>45</v>
      </c>
      <c r="O141" s="83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91</v>
      </c>
      <c r="AT141" s="222" t="s">
        <v>151</v>
      </c>
      <c r="AU141" s="222" t="s">
        <v>77</v>
      </c>
      <c r="AY141" s="16" t="s">
        <v>148</v>
      </c>
      <c r="BE141" s="223">
        <f>IF(N141="základní",J141,0)</f>
        <v>0</v>
      </c>
      <c r="BF141" s="223">
        <f>IF(N141="snížená",J141,0)</f>
        <v>1180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6" t="s">
        <v>81</v>
      </c>
      <c r="BK141" s="223">
        <f>ROUND(I141*H141,2)</f>
        <v>1180</v>
      </c>
      <c r="BL141" s="16" t="s">
        <v>91</v>
      </c>
      <c r="BM141" s="222" t="s">
        <v>487</v>
      </c>
    </row>
    <row r="142" s="1" customFormat="1">
      <c r="A142" s="37"/>
      <c r="B142" s="38"/>
      <c r="C142" s="39"/>
      <c r="D142" s="224" t="s">
        <v>157</v>
      </c>
      <c r="E142" s="39"/>
      <c r="F142" s="225" t="s">
        <v>1028</v>
      </c>
      <c r="G142" s="39"/>
      <c r="H142" s="39"/>
      <c r="I142" s="226"/>
      <c r="J142" s="39"/>
      <c r="K142" s="39"/>
      <c r="L142" s="43"/>
      <c r="M142" s="227"/>
      <c r="N142" s="228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157</v>
      </c>
      <c r="AU142" s="16" t="s">
        <v>77</v>
      </c>
    </row>
    <row r="143" s="1" customFormat="1" ht="16.5" customHeight="1">
      <c r="A143" s="37"/>
      <c r="B143" s="38"/>
      <c r="C143" s="211" t="s">
        <v>276</v>
      </c>
      <c r="D143" s="211" t="s">
        <v>151</v>
      </c>
      <c r="E143" s="212" t="s">
        <v>1029</v>
      </c>
      <c r="F143" s="213" t="s">
        <v>1030</v>
      </c>
      <c r="G143" s="214" t="s">
        <v>484</v>
      </c>
      <c r="H143" s="215">
        <v>4</v>
      </c>
      <c r="I143" s="216">
        <v>118</v>
      </c>
      <c r="J143" s="217">
        <f>ROUND(I143*H143,2)</f>
        <v>472</v>
      </c>
      <c r="K143" s="213" t="s">
        <v>19</v>
      </c>
      <c r="L143" s="43"/>
      <c r="M143" s="218" t="s">
        <v>19</v>
      </c>
      <c r="N143" s="219" t="s">
        <v>45</v>
      </c>
      <c r="O143" s="83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2" t="s">
        <v>91</v>
      </c>
      <c r="AT143" s="222" t="s">
        <v>151</v>
      </c>
      <c r="AU143" s="222" t="s">
        <v>77</v>
      </c>
      <c r="AY143" s="16" t="s">
        <v>148</v>
      </c>
      <c r="BE143" s="223">
        <f>IF(N143="základní",J143,0)</f>
        <v>0</v>
      </c>
      <c r="BF143" s="223">
        <f>IF(N143="snížená",J143,0)</f>
        <v>472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6" t="s">
        <v>81</v>
      </c>
      <c r="BK143" s="223">
        <f>ROUND(I143*H143,2)</f>
        <v>472</v>
      </c>
      <c r="BL143" s="16" t="s">
        <v>91</v>
      </c>
      <c r="BM143" s="222" t="s">
        <v>500</v>
      </c>
    </row>
    <row r="144" s="1" customFormat="1">
      <c r="A144" s="37"/>
      <c r="B144" s="38"/>
      <c r="C144" s="39"/>
      <c r="D144" s="224" t="s">
        <v>157</v>
      </c>
      <c r="E144" s="39"/>
      <c r="F144" s="225" t="s">
        <v>1030</v>
      </c>
      <c r="G144" s="39"/>
      <c r="H144" s="39"/>
      <c r="I144" s="226"/>
      <c r="J144" s="39"/>
      <c r="K144" s="39"/>
      <c r="L144" s="43"/>
      <c r="M144" s="227"/>
      <c r="N144" s="228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157</v>
      </c>
      <c r="AU144" s="16" t="s">
        <v>77</v>
      </c>
    </row>
    <row r="145" s="1" customFormat="1" ht="16.5" customHeight="1">
      <c r="A145" s="37"/>
      <c r="B145" s="38"/>
      <c r="C145" s="211" t="s">
        <v>284</v>
      </c>
      <c r="D145" s="211" t="s">
        <v>151</v>
      </c>
      <c r="E145" s="212" t="s">
        <v>1031</v>
      </c>
      <c r="F145" s="213" t="s">
        <v>1032</v>
      </c>
      <c r="G145" s="214" t="s">
        <v>484</v>
      </c>
      <c r="H145" s="215">
        <v>9</v>
      </c>
      <c r="I145" s="216">
        <v>35.399999999999999</v>
      </c>
      <c r="J145" s="217">
        <f>ROUND(I145*H145,2)</f>
        <v>318.60000000000002</v>
      </c>
      <c r="K145" s="213" t="s">
        <v>19</v>
      </c>
      <c r="L145" s="43"/>
      <c r="M145" s="218" t="s">
        <v>19</v>
      </c>
      <c r="N145" s="219" t="s">
        <v>45</v>
      </c>
      <c r="O145" s="83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2" t="s">
        <v>91</v>
      </c>
      <c r="AT145" s="222" t="s">
        <v>151</v>
      </c>
      <c r="AU145" s="222" t="s">
        <v>77</v>
      </c>
      <c r="AY145" s="16" t="s">
        <v>148</v>
      </c>
      <c r="BE145" s="223">
        <f>IF(N145="základní",J145,0)</f>
        <v>0</v>
      </c>
      <c r="BF145" s="223">
        <f>IF(N145="snížená",J145,0)</f>
        <v>318.60000000000002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6" t="s">
        <v>81</v>
      </c>
      <c r="BK145" s="223">
        <f>ROUND(I145*H145,2)</f>
        <v>318.60000000000002</v>
      </c>
      <c r="BL145" s="16" t="s">
        <v>91</v>
      </c>
      <c r="BM145" s="222" t="s">
        <v>512</v>
      </c>
    </row>
    <row r="146" s="1" customFormat="1">
      <c r="A146" s="37"/>
      <c r="B146" s="38"/>
      <c r="C146" s="39"/>
      <c r="D146" s="224" t="s">
        <v>157</v>
      </c>
      <c r="E146" s="39"/>
      <c r="F146" s="225" t="s">
        <v>1032</v>
      </c>
      <c r="G146" s="39"/>
      <c r="H146" s="39"/>
      <c r="I146" s="226"/>
      <c r="J146" s="39"/>
      <c r="K146" s="39"/>
      <c r="L146" s="43"/>
      <c r="M146" s="227"/>
      <c r="N146" s="228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157</v>
      </c>
      <c r="AU146" s="16" t="s">
        <v>77</v>
      </c>
    </row>
    <row r="147" s="11" customFormat="1" ht="25.92" customHeight="1">
      <c r="A147" s="11"/>
      <c r="B147" s="195"/>
      <c r="C147" s="196"/>
      <c r="D147" s="197" t="s">
        <v>72</v>
      </c>
      <c r="E147" s="198" t="s">
        <v>1033</v>
      </c>
      <c r="F147" s="198" t="s">
        <v>1034</v>
      </c>
      <c r="G147" s="196"/>
      <c r="H147" s="196"/>
      <c r="I147" s="199"/>
      <c r="J147" s="200">
        <f>BK147</f>
        <v>660.79999999999995</v>
      </c>
      <c r="K147" s="196"/>
      <c r="L147" s="201"/>
      <c r="M147" s="202"/>
      <c r="N147" s="203"/>
      <c r="O147" s="203"/>
      <c r="P147" s="204">
        <f>SUM(P148:P149)</f>
        <v>0</v>
      </c>
      <c r="Q147" s="203"/>
      <c r="R147" s="204">
        <f>SUM(R148:R149)</f>
        <v>0</v>
      </c>
      <c r="S147" s="203"/>
      <c r="T147" s="205">
        <f>SUM(T148:T149)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6" t="s">
        <v>77</v>
      </c>
      <c r="AT147" s="207" t="s">
        <v>72</v>
      </c>
      <c r="AU147" s="207" t="s">
        <v>73</v>
      </c>
      <c r="AY147" s="206" t="s">
        <v>148</v>
      </c>
      <c r="BK147" s="208">
        <f>SUM(BK148:BK149)</f>
        <v>660.79999999999995</v>
      </c>
    </row>
    <row r="148" s="1" customFormat="1" ht="16.5" customHeight="1">
      <c r="A148" s="37"/>
      <c r="B148" s="38"/>
      <c r="C148" s="211" t="s">
        <v>291</v>
      </c>
      <c r="D148" s="211" t="s">
        <v>151</v>
      </c>
      <c r="E148" s="212" t="s">
        <v>1035</v>
      </c>
      <c r="F148" s="213" t="s">
        <v>1036</v>
      </c>
      <c r="G148" s="214" t="s">
        <v>1037</v>
      </c>
      <c r="H148" s="215">
        <v>2</v>
      </c>
      <c r="I148" s="216">
        <v>330.39999999999998</v>
      </c>
      <c r="J148" s="217">
        <f>ROUND(I148*H148,2)</f>
        <v>660.79999999999995</v>
      </c>
      <c r="K148" s="213" t="s">
        <v>19</v>
      </c>
      <c r="L148" s="43"/>
      <c r="M148" s="218" t="s">
        <v>19</v>
      </c>
      <c r="N148" s="219" t="s">
        <v>45</v>
      </c>
      <c r="O148" s="83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91</v>
      </c>
      <c r="AT148" s="222" t="s">
        <v>151</v>
      </c>
      <c r="AU148" s="222" t="s">
        <v>77</v>
      </c>
      <c r="AY148" s="16" t="s">
        <v>148</v>
      </c>
      <c r="BE148" s="223">
        <f>IF(N148="základní",J148,0)</f>
        <v>0</v>
      </c>
      <c r="BF148" s="223">
        <f>IF(N148="snížená",J148,0)</f>
        <v>660.79999999999995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81</v>
      </c>
      <c r="BK148" s="223">
        <f>ROUND(I148*H148,2)</f>
        <v>660.79999999999995</v>
      </c>
      <c r="BL148" s="16" t="s">
        <v>91</v>
      </c>
      <c r="BM148" s="222" t="s">
        <v>526</v>
      </c>
    </row>
    <row r="149" s="1" customFormat="1">
      <c r="A149" s="37"/>
      <c r="B149" s="38"/>
      <c r="C149" s="39"/>
      <c r="D149" s="224" t="s">
        <v>157</v>
      </c>
      <c r="E149" s="39"/>
      <c r="F149" s="225" t="s">
        <v>1036</v>
      </c>
      <c r="G149" s="39"/>
      <c r="H149" s="39"/>
      <c r="I149" s="226"/>
      <c r="J149" s="39"/>
      <c r="K149" s="39"/>
      <c r="L149" s="43"/>
      <c r="M149" s="227"/>
      <c r="N149" s="228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157</v>
      </c>
      <c r="AU149" s="16" t="s">
        <v>77</v>
      </c>
    </row>
    <row r="150" s="11" customFormat="1" ht="25.92" customHeight="1">
      <c r="A150" s="11"/>
      <c r="B150" s="195"/>
      <c r="C150" s="196"/>
      <c r="D150" s="197" t="s">
        <v>72</v>
      </c>
      <c r="E150" s="198" t="s">
        <v>1038</v>
      </c>
      <c r="F150" s="198" t="s">
        <v>1039</v>
      </c>
      <c r="G150" s="196"/>
      <c r="H150" s="196"/>
      <c r="I150" s="199"/>
      <c r="J150" s="200">
        <f>BK150</f>
        <v>1416</v>
      </c>
      <c r="K150" s="196"/>
      <c r="L150" s="201"/>
      <c r="M150" s="202"/>
      <c r="N150" s="203"/>
      <c r="O150" s="203"/>
      <c r="P150" s="204">
        <f>SUM(P151:P154)</f>
        <v>0</v>
      </c>
      <c r="Q150" s="203"/>
      <c r="R150" s="204">
        <f>SUM(R151:R154)</f>
        <v>0</v>
      </c>
      <c r="S150" s="203"/>
      <c r="T150" s="205">
        <f>SUM(T151:T154)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06" t="s">
        <v>77</v>
      </c>
      <c r="AT150" s="207" t="s">
        <v>72</v>
      </c>
      <c r="AU150" s="207" t="s">
        <v>73</v>
      </c>
      <c r="AY150" s="206" t="s">
        <v>148</v>
      </c>
      <c r="BK150" s="208">
        <f>SUM(BK151:BK154)</f>
        <v>1416</v>
      </c>
    </row>
    <row r="151" s="1" customFormat="1" ht="16.5" customHeight="1">
      <c r="A151" s="37"/>
      <c r="B151" s="38"/>
      <c r="C151" s="211" t="s">
        <v>297</v>
      </c>
      <c r="D151" s="211" t="s">
        <v>151</v>
      </c>
      <c r="E151" s="212" t="s">
        <v>1040</v>
      </c>
      <c r="F151" s="213" t="s">
        <v>1041</v>
      </c>
      <c r="G151" s="214" t="s">
        <v>1037</v>
      </c>
      <c r="H151" s="215">
        <v>2</v>
      </c>
      <c r="I151" s="216">
        <v>413</v>
      </c>
      <c r="J151" s="217">
        <f>ROUND(I151*H151,2)</f>
        <v>826</v>
      </c>
      <c r="K151" s="213" t="s">
        <v>19</v>
      </c>
      <c r="L151" s="43"/>
      <c r="M151" s="218" t="s">
        <v>19</v>
      </c>
      <c r="N151" s="219" t="s">
        <v>45</v>
      </c>
      <c r="O151" s="83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2" t="s">
        <v>91</v>
      </c>
      <c r="AT151" s="222" t="s">
        <v>151</v>
      </c>
      <c r="AU151" s="222" t="s">
        <v>77</v>
      </c>
      <c r="AY151" s="16" t="s">
        <v>148</v>
      </c>
      <c r="BE151" s="223">
        <f>IF(N151="základní",J151,0)</f>
        <v>0</v>
      </c>
      <c r="BF151" s="223">
        <f>IF(N151="snížená",J151,0)</f>
        <v>826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6" t="s">
        <v>81</v>
      </c>
      <c r="BK151" s="223">
        <f>ROUND(I151*H151,2)</f>
        <v>826</v>
      </c>
      <c r="BL151" s="16" t="s">
        <v>91</v>
      </c>
      <c r="BM151" s="222" t="s">
        <v>543</v>
      </c>
    </row>
    <row r="152" s="1" customFormat="1">
      <c r="A152" s="37"/>
      <c r="B152" s="38"/>
      <c r="C152" s="39"/>
      <c r="D152" s="224" t="s">
        <v>157</v>
      </c>
      <c r="E152" s="39"/>
      <c r="F152" s="225" t="s">
        <v>1041</v>
      </c>
      <c r="G152" s="39"/>
      <c r="H152" s="39"/>
      <c r="I152" s="226"/>
      <c r="J152" s="39"/>
      <c r="K152" s="39"/>
      <c r="L152" s="43"/>
      <c r="M152" s="227"/>
      <c r="N152" s="228"/>
      <c r="O152" s="83"/>
      <c r="P152" s="83"/>
      <c r="Q152" s="83"/>
      <c r="R152" s="83"/>
      <c r="S152" s="83"/>
      <c r="T152" s="84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157</v>
      </c>
      <c r="AU152" s="16" t="s">
        <v>77</v>
      </c>
    </row>
    <row r="153" s="1" customFormat="1" ht="16.5" customHeight="1">
      <c r="A153" s="37"/>
      <c r="B153" s="38"/>
      <c r="C153" s="211" t="s">
        <v>303</v>
      </c>
      <c r="D153" s="211" t="s">
        <v>151</v>
      </c>
      <c r="E153" s="212" t="s">
        <v>1042</v>
      </c>
      <c r="F153" s="213" t="s">
        <v>1043</v>
      </c>
      <c r="G153" s="214" t="s">
        <v>1037</v>
      </c>
      <c r="H153" s="215">
        <v>1</v>
      </c>
      <c r="I153" s="216">
        <v>590</v>
      </c>
      <c r="J153" s="217">
        <f>ROUND(I153*H153,2)</f>
        <v>590</v>
      </c>
      <c r="K153" s="213" t="s">
        <v>19</v>
      </c>
      <c r="L153" s="43"/>
      <c r="M153" s="218" t="s">
        <v>19</v>
      </c>
      <c r="N153" s="219" t="s">
        <v>45</v>
      </c>
      <c r="O153" s="83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2" t="s">
        <v>91</v>
      </c>
      <c r="AT153" s="222" t="s">
        <v>151</v>
      </c>
      <c r="AU153" s="222" t="s">
        <v>77</v>
      </c>
      <c r="AY153" s="16" t="s">
        <v>148</v>
      </c>
      <c r="BE153" s="223">
        <f>IF(N153="základní",J153,0)</f>
        <v>0</v>
      </c>
      <c r="BF153" s="223">
        <f>IF(N153="snížená",J153,0)</f>
        <v>590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6" t="s">
        <v>81</v>
      </c>
      <c r="BK153" s="223">
        <f>ROUND(I153*H153,2)</f>
        <v>590</v>
      </c>
      <c r="BL153" s="16" t="s">
        <v>91</v>
      </c>
      <c r="BM153" s="222" t="s">
        <v>736</v>
      </c>
    </row>
    <row r="154" s="1" customFormat="1">
      <c r="A154" s="37"/>
      <c r="B154" s="38"/>
      <c r="C154" s="39"/>
      <c r="D154" s="224" t="s">
        <v>157</v>
      </c>
      <c r="E154" s="39"/>
      <c r="F154" s="225" t="s">
        <v>1043</v>
      </c>
      <c r="G154" s="39"/>
      <c r="H154" s="39"/>
      <c r="I154" s="226"/>
      <c r="J154" s="39"/>
      <c r="K154" s="39"/>
      <c r="L154" s="43"/>
      <c r="M154" s="227"/>
      <c r="N154" s="228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157</v>
      </c>
      <c r="AU154" s="16" t="s">
        <v>77</v>
      </c>
    </row>
    <row r="155" s="11" customFormat="1" ht="25.92" customHeight="1">
      <c r="A155" s="11"/>
      <c r="B155" s="195"/>
      <c r="C155" s="196"/>
      <c r="D155" s="197" t="s">
        <v>72</v>
      </c>
      <c r="E155" s="198" t="s">
        <v>539</v>
      </c>
      <c r="F155" s="198" t="s">
        <v>540</v>
      </c>
      <c r="G155" s="196"/>
      <c r="H155" s="196"/>
      <c r="I155" s="199"/>
      <c r="J155" s="200">
        <f>BK155</f>
        <v>12980.549999999999</v>
      </c>
      <c r="K155" s="196"/>
      <c r="L155" s="201"/>
      <c r="M155" s="202"/>
      <c r="N155" s="203"/>
      <c r="O155" s="203"/>
      <c r="P155" s="204">
        <f>SUM(P156:P167)</f>
        <v>0</v>
      </c>
      <c r="Q155" s="203"/>
      <c r="R155" s="204">
        <f>SUM(R156:R167)</f>
        <v>0</v>
      </c>
      <c r="S155" s="203"/>
      <c r="T155" s="205">
        <f>SUM(T156:T167)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206" t="s">
        <v>174</v>
      </c>
      <c r="AT155" s="207" t="s">
        <v>72</v>
      </c>
      <c r="AU155" s="207" t="s">
        <v>73</v>
      </c>
      <c r="AY155" s="206" t="s">
        <v>148</v>
      </c>
      <c r="BK155" s="208">
        <f>SUM(BK156:BK167)</f>
        <v>12980.549999999999</v>
      </c>
    </row>
    <row r="156" s="1" customFormat="1" ht="16.5" customHeight="1">
      <c r="A156" s="37"/>
      <c r="B156" s="38"/>
      <c r="C156" s="211" t="s">
        <v>309</v>
      </c>
      <c r="D156" s="211" t="s">
        <v>151</v>
      </c>
      <c r="E156" s="212" t="s">
        <v>1044</v>
      </c>
      <c r="F156" s="213" t="s">
        <v>1045</v>
      </c>
      <c r="G156" s="214" t="s">
        <v>1046</v>
      </c>
      <c r="H156" s="267">
        <v>196.16999999999999</v>
      </c>
      <c r="I156" s="216">
        <v>6.0179999999999998</v>
      </c>
      <c r="J156" s="217">
        <f>ROUND(I156*H156,2)</f>
        <v>1180.55</v>
      </c>
      <c r="K156" s="213" t="s">
        <v>19</v>
      </c>
      <c r="L156" s="43"/>
      <c r="M156" s="218" t="s">
        <v>19</v>
      </c>
      <c r="N156" s="219" t="s">
        <v>45</v>
      </c>
      <c r="O156" s="83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547</v>
      </c>
      <c r="AT156" s="222" t="s">
        <v>151</v>
      </c>
      <c r="AU156" s="222" t="s">
        <v>77</v>
      </c>
      <c r="AY156" s="16" t="s">
        <v>148</v>
      </c>
      <c r="BE156" s="223">
        <f>IF(N156="základní",J156,0)</f>
        <v>0</v>
      </c>
      <c r="BF156" s="223">
        <f>IF(N156="snížená",J156,0)</f>
        <v>1180.55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6" t="s">
        <v>81</v>
      </c>
      <c r="BK156" s="223">
        <f>ROUND(I156*H156,2)</f>
        <v>1180.55</v>
      </c>
      <c r="BL156" s="16" t="s">
        <v>547</v>
      </c>
      <c r="BM156" s="222" t="s">
        <v>1047</v>
      </c>
    </row>
    <row r="157" s="1" customFormat="1">
      <c r="A157" s="37"/>
      <c r="B157" s="38"/>
      <c r="C157" s="39"/>
      <c r="D157" s="224" t="s">
        <v>157</v>
      </c>
      <c r="E157" s="39"/>
      <c r="F157" s="225" t="s">
        <v>1048</v>
      </c>
      <c r="G157" s="39"/>
      <c r="H157" s="39"/>
      <c r="I157" s="226"/>
      <c r="J157" s="39"/>
      <c r="K157" s="39"/>
      <c r="L157" s="43"/>
      <c r="M157" s="227"/>
      <c r="N157" s="228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157</v>
      </c>
      <c r="AU157" s="16" t="s">
        <v>77</v>
      </c>
    </row>
    <row r="158" s="1" customFormat="1" ht="16.5" customHeight="1">
      <c r="A158" s="37"/>
      <c r="B158" s="38"/>
      <c r="C158" s="211" t="s">
        <v>315</v>
      </c>
      <c r="D158" s="211" t="s">
        <v>151</v>
      </c>
      <c r="E158" s="212" t="s">
        <v>1049</v>
      </c>
      <c r="F158" s="213" t="s">
        <v>1050</v>
      </c>
      <c r="G158" s="214" t="s">
        <v>1046</v>
      </c>
      <c r="H158" s="267">
        <v>94.790000000000006</v>
      </c>
      <c r="I158" s="216">
        <v>12.44857053</v>
      </c>
      <c r="J158" s="217">
        <f>ROUND(I158*H158,2)</f>
        <v>1180</v>
      </c>
      <c r="K158" s="213" t="s">
        <v>19</v>
      </c>
      <c r="L158" s="43"/>
      <c r="M158" s="218" t="s">
        <v>19</v>
      </c>
      <c r="N158" s="219" t="s">
        <v>45</v>
      </c>
      <c r="O158" s="83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2" t="s">
        <v>547</v>
      </c>
      <c r="AT158" s="222" t="s">
        <v>151</v>
      </c>
      <c r="AU158" s="222" t="s">
        <v>77</v>
      </c>
      <c r="AY158" s="16" t="s">
        <v>148</v>
      </c>
      <c r="BE158" s="223">
        <f>IF(N158="základní",J158,0)</f>
        <v>0</v>
      </c>
      <c r="BF158" s="223">
        <f>IF(N158="snížená",J158,0)</f>
        <v>1180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6" t="s">
        <v>81</v>
      </c>
      <c r="BK158" s="223">
        <f>ROUND(I158*H158,2)</f>
        <v>1180</v>
      </c>
      <c r="BL158" s="16" t="s">
        <v>547</v>
      </c>
      <c r="BM158" s="222" t="s">
        <v>1051</v>
      </c>
    </row>
    <row r="159" s="1" customFormat="1">
      <c r="A159" s="37"/>
      <c r="B159" s="38"/>
      <c r="C159" s="39"/>
      <c r="D159" s="224" t="s">
        <v>157</v>
      </c>
      <c r="E159" s="39"/>
      <c r="F159" s="225" t="s">
        <v>1048</v>
      </c>
      <c r="G159" s="39"/>
      <c r="H159" s="39"/>
      <c r="I159" s="226"/>
      <c r="J159" s="39"/>
      <c r="K159" s="39"/>
      <c r="L159" s="43"/>
      <c r="M159" s="227"/>
      <c r="N159" s="228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157</v>
      </c>
      <c r="AU159" s="16" t="s">
        <v>77</v>
      </c>
    </row>
    <row r="160" s="1" customFormat="1" ht="16.5" customHeight="1">
      <c r="A160" s="37"/>
      <c r="B160" s="38"/>
      <c r="C160" s="211" t="s">
        <v>319</v>
      </c>
      <c r="D160" s="211" t="s">
        <v>151</v>
      </c>
      <c r="E160" s="212" t="s">
        <v>1052</v>
      </c>
      <c r="F160" s="213" t="s">
        <v>1053</v>
      </c>
      <c r="G160" s="214" t="s">
        <v>1046</v>
      </c>
      <c r="H160" s="267">
        <v>80.879999999999995</v>
      </c>
      <c r="I160" s="216">
        <v>29.17903067</v>
      </c>
      <c r="J160" s="217">
        <f>ROUND(I160*H160,2)</f>
        <v>2360</v>
      </c>
      <c r="K160" s="213" t="s">
        <v>19</v>
      </c>
      <c r="L160" s="43"/>
      <c r="M160" s="218" t="s">
        <v>19</v>
      </c>
      <c r="N160" s="219" t="s">
        <v>45</v>
      </c>
      <c r="O160" s="83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2" t="s">
        <v>547</v>
      </c>
      <c r="AT160" s="222" t="s">
        <v>151</v>
      </c>
      <c r="AU160" s="222" t="s">
        <v>77</v>
      </c>
      <c r="AY160" s="16" t="s">
        <v>148</v>
      </c>
      <c r="BE160" s="223">
        <f>IF(N160="základní",J160,0)</f>
        <v>0</v>
      </c>
      <c r="BF160" s="223">
        <f>IF(N160="snížená",J160,0)</f>
        <v>2360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6" t="s">
        <v>81</v>
      </c>
      <c r="BK160" s="223">
        <f>ROUND(I160*H160,2)</f>
        <v>2360</v>
      </c>
      <c r="BL160" s="16" t="s">
        <v>547</v>
      </c>
      <c r="BM160" s="222" t="s">
        <v>1054</v>
      </c>
    </row>
    <row r="161" s="1" customFormat="1">
      <c r="A161" s="37"/>
      <c r="B161" s="38"/>
      <c r="C161" s="39"/>
      <c r="D161" s="224" t="s">
        <v>157</v>
      </c>
      <c r="E161" s="39"/>
      <c r="F161" s="225" t="s">
        <v>1048</v>
      </c>
      <c r="G161" s="39"/>
      <c r="H161" s="39"/>
      <c r="I161" s="226"/>
      <c r="J161" s="39"/>
      <c r="K161" s="39"/>
      <c r="L161" s="43"/>
      <c r="M161" s="227"/>
      <c r="N161" s="228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157</v>
      </c>
      <c r="AU161" s="16" t="s">
        <v>77</v>
      </c>
    </row>
    <row r="162" s="1" customFormat="1" ht="16.5" customHeight="1">
      <c r="A162" s="37"/>
      <c r="B162" s="38"/>
      <c r="C162" s="211" t="s">
        <v>325</v>
      </c>
      <c r="D162" s="211" t="s">
        <v>151</v>
      </c>
      <c r="E162" s="212" t="s">
        <v>1055</v>
      </c>
      <c r="F162" s="213" t="s">
        <v>1056</v>
      </c>
      <c r="G162" s="214" t="s">
        <v>1046</v>
      </c>
      <c r="H162" s="267">
        <v>196.16999999999999</v>
      </c>
      <c r="I162" s="216">
        <v>6.0151909000000003</v>
      </c>
      <c r="J162" s="217">
        <f>ROUND(I162*H162,2)</f>
        <v>1180</v>
      </c>
      <c r="K162" s="213" t="s">
        <v>19</v>
      </c>
      <c r="L162" s="43"/>
      <c r="M162" s="218" t="s">
        <v>19</v>
      </c>
      <c r="N162" s="219" t="s">
        <v>45</v>
      </c>
      <c r="O162" s="83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2" t="s">
        <v>547</v>
      </c>
      <c r="AT162" s="222" t="s">
        <v>151</v>
      </c>
      <c r="AU162" s="222" t="s">
        <v>77</v>
      </c>
      <c r="AY162" s="16" t="s">
        <v>148</v>
      </c>
      <c r="BE162" s="223">
        <f>IF(N162="základní",J162,0)</f>
        <v>0</v>
      </c>
      <c r="BF162" s="223">
        <f>IF(N162="snížená",J162,0)</f>
        <v>1180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6" t="s">
        <v>81</v>
      </c>
      <c r="BK162" s="223">
        <f>ROUND(I162*H162,2)</f>
        <v>1180</v>
      </c>
      <c r="BL162" s="16" t="s">
        <v>547</v>
      </c>
      <c r="BM162" s="222" t="s">
        <v>1057</v>
      </c>
    </row>
    <row r="163" s="1" customFormat="1">
      <c r="A163" s="37"/>
      <c r="B163" s="38"/>
      <c r="C163" s="39"/>
      <c r="D163" s="224" t="s">
        <v>157</v>
      </c>
      <c r="E163" s="39"/>
      <c r="F163" s="225" t="s">
        <v>1048</v>
      </c>
      <c r="G163" s="39"/>
      <c r="H163" s="39"/>
      <c r="I163" s="226"/>
      <c r="J163" s="39"/>
      <c r="K163" s="39"/>
      <c r="L163" s="43"/>
      <c r="M163" s="227"/>
      <c r="N163" s="228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157</v>
      </c>
      <c r="AU163" s="16" t="s">
        <v>77</v>
      </c>
    </row>
    <row r="164" s="1" customFormat="1" ht="16.5" customHeight="1">
      <c r="A164" s="37"/>
      <c r="B164" s="38"/>
      <c r="C164" s="211" t="s">
        <v>331</v>
      </c>
      <c r="D164" s="211" t="s">
        <v>151</v>
      </c>
      <c r="E164" s="212" t="s">
        <v>1058</v>
      </c>
      <c r="F164" s="213" t="s">
        <v>1059</v>
      </c>
      <c r="G164" s="214" t="s">
        <v>1046</v>
      </c>
      <c r="H164" s="267">
        <v>196.16999999999999</v>
      </c>
      <c r="I164" s="216">
        <v>6.0151909000000003</v>
      </c>
      <c r="J164" s="217">
        <f>ROUND(I164*H164,2)</f>
        <v>1180</v>
      </c>
      <c r="K164" s="213" t="s">
        <v>19</v>
      </c>
      <c r="L164" s="43"/>
      <c r="M164" s="218" t="s">
        <v>19</v>
      </c>
      <c r="N164" s="219" t="s">
        <v>45</v>
      </c>
      <c r="O164" s="83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547</v>
      </c>
      <c r="AT164" s="222" t="s">
        <v>151</v>
      </c>
      <c r="AU164" s="222" t="s">
        <v>77</v>
      </c>
      <c r="AY164" s="16" t="s">
        <v>148</v>
      </c>
      <c r="BE164" s="223">
        <f>IF(N164="základní",J164,0)</f>
        <v>0</v>
      </c>
      <c r="BF164" s="223">
        <f>IF(N164="snížená",J164,0)</f>
        <v>1180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81</v>
      </c>
      <c r="BK164" s="223">
        <f>ROUND(I164*H164,2)</f>
        <v>1180</v>
      </c>
      <c r="BL164" s="16" t="s">
        <v>547</v>
      </c>
      <c r="BM164" s="222" t="s">
        <v>1060</v>
      </c>
    </row>
    <row r="165" s="1" customFormat="1">
      <c r="A165" s="37"/>
      <c r="B165" s="38"/>
      <c r="C165" s="39"/>
      <c r="D165" s="224" t="s">
        <v>157</v>
      </c>
      <c r="E165" s="39"/>
      <c r="F165" s="225" t="s">
        <v>1048</v>
      </c>
      <c r="G165" s="39"/>
      <c r="H165" s="39"/>
      <c r="I165" s="226"/>
      <c r="J165" s="39"/>
      <c r="K165" s="39"/>
      <c r="L165" s="43"/>
      <c r="M165" s="227"/>
      <c r="N165" s="228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157</v>
      </c>
      <c r="AU165" s="16" t="s">
        <v>77</v>
      </c>
    </row>
    <row r="166" s="1" customFormat="1" ht="16.5" customHeight="1">
      <c r="A166" s="37"/>
      <c r="B166" s="38"/>
      <c r="C166" s="211" t="s">
        <v>337</v>
      </c>
      <c r="D166" s="211" t="s">
        <v>151</v>
      </c>
      <c r="E166" s="212" t="s">
        <v>1061</v>
      </c>
      <c r="F166" s="213" t="s">
        <v>1062</v>
      </c>
      <c r="G166" s="214" t="s">
        <v>1046</v>
      </c>
      <c r="H166" s="267">
        <v>196.16999999999999</v>
      </c>
      <c r="I166" s="216">
        <v>30.075954530000001</v>
      </c>
      <c r="J166" s="217">
        <f>ROUND(I166*H166,2)</f>
        <v>5900</v>
      </c>
      <c r="K166" s="213" t="s">
        <v>19</v>
      </c>
      <c r="L166" s="43"/>
      <c r="M166" s="218" t="s">
        <v>19</v>
      </c>
      <c r="N166" s="219" t="s">
        <v>45</v>
      </c>
      <c r="O166" s="83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2" t="s">
        <v>547</v>
      </c>
      <c r="AT166" s="222" t="s">
        <v>151</v>
      </c>
      <c r="AU166" s="222" t="s">
        <v>77</v>
      </c>
      <c r="AY166" s="16" t="s">
        <v>148</v>
      </c>
      <c r="BE166" s="223">
        <f>IF(N166="základní",J166,0)</f>
        <v>0</v>
      </c>
      <c r="BF166" s="223">
        <f>IF(N166="snížená",J166,0)</f>
        <v>5900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6" t="s">
        <v>81</v>
      </c>
      <c r="BK166" s="223">
        <f>ROUND(I166*H166,2)</f>
        <v>5900</v>
      </c>
      <c r="BL166" s="16" t="s">
        <v>547</v>
      </c>
      <c r="BM166" s="222" t="s">
        <v>1063</v>
      </c>
    </row>
    <row r="167" s="1" customFormat="1">
      <c r="A167" s="37"/>
      <c r="B167" s="38"/>
      <c r="C167" s="39"/>
      <c r="D167" s="224" t="s">
        <v>157</v>
      </c>
      <c r="E167" s="39"/>
      <c r="F167" s="225" t="s">
        <v>1048</v>
      </c>
      <c r="G167" s="39"/>
      <c r="H167" s="39"/>
      <c r="I167" s="226"/>
      <c r="J167" s="39"/>
      <c r="K167" s="39"/>
      <c r="L167" s="43"/>
      <c r="M167" s="263"/>
      <c r="N167" s="264"/>
      <c r="O167" s="265"/>
      <c r="P167" s="265"/>
      <c r="Q167" s="265"/>
      <c r="R167" s="265"/>
      <c r="S167" s="265"/>
      <c r="T167" s="266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157</v>
      </c>
      <c r="AU167" s="16" t="s">
        <v>77</v>
      </c>
    </row>
    <row r="168" s="1" customFormat="1" ht="6.96" customHeight="1">
      <c r="A168" s="37"/>
      <c r="B168" s="58"/>
      <c r="C168" s="59"/>
      <c r="D168" s="59"/>
      <c r="E168" s="59"/>
      <c r="F168" s="59"/>
      <c r="G168" s="59"/>
      <c r="H168" s="59"/>
      <c r="I168" s="59"/>
      <c r="J168" s="59"/>
      <c r="K168" s="59"/>
      <c r="L168" s="43"/>
      <c r="M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</sheetData>
  <sheetProtection sheet="1" autoFilter="0" formatColumns="0" formatRows="0" objects="1" scenarios="1" password="CC35"/>
  <autoFilter ref="C93:K16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customWidth="1"/>
    <col min="2" max="2" width="1.171875" customWidth="1"/>
    <col min="3" max="3" width="4.160156" customWidth="1"/>
    <col min="4" max="4" width="4.332031" customWidth="1"/>
    <col min="5" max="5" width="17.16016" customWidth="1"/>
    <col min="6" max="6" width="100.832" customWidth="1"/>
    <col min="7" max="7" width="7.5" customWidth="1"/>
    <col min="8" max="8" width="14" customWidth="1"/>
    <col min="9" max="9" width="15.83203" customWidth="1"/>
    <col min="10" max="10" width="22.33203" customWidth="1"/>
    <col min="11" max="11" width="22.33203" customWidth="1"/>
    <col min="12" max="12" width="9.332031" customWidth="1"/>
    <col min="13" max="13" width="10.83203" hidden="1" customWidth="1"/>
    <col min="14" max="14" width="9.332031" hidden="1"/>
    <col min="15" max="15" width="14.16016" hidden="1" customWidth="1"/>
    <col min="16" max="16" width="14.16016" hidden="1" customWidth="1"/>
    <col min="17" max="17" width="14.16016" hidden="1" customWidth="1"/>
    <col min="18" max="18" width="14.16016" hidden="1" customWidth="1"/>
    <col min="19" max="19" width="14.16016" hidden="1" customWidth="1"/>
    <col min="20" max="20" width="14.16016" hidden="1" customWidth="1"/>
    <col min="21" max="21" width="16.33203" hidden="1" customWidth="1"/>
    <col min="22" max="22" width="12.33203" customWidth="1"/>
    <col min="23" max="23" width="16.33203" customWidth="1"/>
    <col min="24" max="24" width="12.33203" customWidth="1"/>
    <col min="25" max="25" width="15" customWidth="1"/>
    <col min="26" max="26" width="11" customWidth="1"/>
    <col min="27" max="27" width="15" customWidth="1"/>
    <col min="28" max="28" width="16.33203" customWidth="1"/>
    <col min="29" max="29" width="11" customWidth="1"/>
    <col min="30" max="30" width="15" customWidth="1"/>
    <col min="31" max="31" width="16.33203" customWidth="1"/>
    <col min="44" max="44" width="9.332031" hidden="1"/>
    <col min="45" max="45" width="9.332031" hidden="1"/>
    <col min="46" max="46" width="9.332031" hidden="1"/>
    <col min="47" max="47" width="9.332031" hidden="1"/>
    <col min="48" max="48" width="9.332031" hidden="1"/>
    <col min="49" max="49" width="9.332031" hidden="1"/>
    <col min="50" max="50" width="9.332031" hidden="1"/>
    <col min="51" max="51" width="9.332031" hidden="1"/>
    <col min="52" max="52" width="9.332031" hidden="1"/>
    <col min="53" max="53" width="9.332031" hidden="1"/>
    <col min="54" max="54" width="9.332031" hidden="1"/>
    <col min="55" max="55" width="9.332031" hidden="1"/>
    <col min="56" max="56" width="9.332031" hidden="1"/>
    <col min="57" max="57" width="9.332031" hidden="1"/>
    <col min="58" max="58" width="9.332031" hidden="1"/>
    <col min="59" max="59" width="9.332031" hidden="1"/>
    <col min="60" max="60" width="9.332031" hidden="1"/>
    <col min="61" max="61" width="9.332031" hidden="1"/>
    <col min="62" max="62" width="9.332031" hidden="1"/>
    <col min="63" max="63" width="9.332031" hidden="1"/>
    <col min="64" max="64" width="9.332031" hidden="1"/>
    <col min="65" max="65" width="9.332031" hidden="1"/>
  </cols>
  <sheetData>
    <row r="2" ht="36.96" customHeight="1">
      <c r="AT2" s="16" t="s">
        <v>99</v>
      </c>
    </row>
    <row r="3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77</v>
      </c>
    </row>
    <row r="4" ht="24.96" customHeight="1">
      <c r="B4" s="19"/>
      <c r="D4" s="139" t="s">
        <v>104</v>
      </c>
      <c r="L4" s="19"/>
      <c r="M4" s="140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1" t="s">
        <v>16</v>
      </c>
      <c r="L6" s="19"/>
    </row>
    <row r="7" ht="16.5" customHeight="1">
      <c r="B7" s="19"/>
      <c r="E7" s="142" t="str">
        <f>'Rekapitulace stavby'!K6</f>
        <v>Čtyřlístek- udržovací práce DL</v>
      </c>
      <c r="F7" s="141"/>
      <c r="G7" s="141"/>
      <c r="H7" s="141"/>
      <c r="L7" s="19"/>
    </row>
    <row r="8" ht="12" customHeight="1">
      <c r="B8" s="19"/>
      <c r="D8" s="141" t="s">
        <v>105</v>
      </c>
      <c r="L8" s="19"/>
    </row>
    <row r="9" s="1" customFormat="1" ht="16.5" customHeight="1">
      <c r="A9" s="37"/>
      <c r="B9" s="43"/>
      <c r="C9" s="37"/>
      <c r="D9" s="37"/>
      <c r="E9" s="142" t="s">
        <v>969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1" customFormat="1" ht="12" customHeight="1">
      <c r="A10" s="37"/>
      <c r="B10" s="43"/>
      <c r="C10" s="37"/>
      <c r="D10" s="141" t="s">
        <v>107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1" customFormat="1" ht="16.5" customHeight="1">
      <c r="A11" s="37"/>
      <c r="B11" s="43"/>
      <c r="C11" s="37"/>
      <c r="D11" s="37"/>
      <c r="E11" s="144" t="s">
        <v>1064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1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1" customFormat="1" ht="12" customHeight="1">
      <c r="A13" s="37"/>
      <c r="B13" s="43"/>
      <c r="C13" s="37"/>
      <c r="D13" s="141" t="s">
        <v>18</v>
      </c>
      <c r="E13" s="37"/>
      <c r="F13" s="132" t="s">
        <v>19</v>
      </c>
      <c r="G13" s="37"/>
      <c r="H13" s="37"/>
      <c r="I13" s="141" t="s">
        <v>20</v>
      </c>
      <c r="J13" s="132" t="s">
        <v>19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1" customFormat="1" ht="12" customHeight="1">
      <c r="A14" s="37"/>
      <c r="B14" s="43"/>
      <c r="C14" s="37"/>
      <c r="D14" s="141" t="s">
        <v>21</v>
      </c>
      <c r="E14" s="37"/>
      <c r="F14" s="132" t="s">
        <v>22</v>
      </c>
      <c r="G14" s="37"/>
      <c r="H14" s="37"/>
      <c r="I14" s="141" t="s">
        <v>23</v>
      </c>
      <c r="J14" s="145" t="str">
        <f>'Rekapitulace stavby'!AN8</f>
        <v>19. 11. 2021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1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1" customFormat="1" ht="12" customHeight="1">
      <c r="A16" s="37"/>
      <c r="B16" s="43"/>
      <c r="C16" s="37"/>
      <c r="D16" s="141" t="s">
        <v>25</v>
      </c>
      <c r="E16" s="37"/>
      <c r="F16" s="37"/>
      <c r="G16" s="37"/>
      <c r="H16" s="37"/>
      <c r="I16" s="141" t="s">
        <v>26</v>
      </c>
      <c r="J16" s="132" t="s">
        <v>27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1" customFormat="1" ht="18" customHeight="1">
      <c r="A17" s="37"/>
      <c r="B17" s="43"/>
      <c r="C17" s="37"/>
      <c r="D17" s="37"/>
      <c r="E17" s="132" t="s">
        <v>28</v>
      </c>
      <c r="F17" s="37"/>
      <c r="G17" s="37"/>
      <c r="H17" s="37"/>
      <c r="I17" s="141" t="s">
        <v>29</v>
      </c>
      <c r="J17" s="132" t="s">
        <v>30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1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1" customFormat="1" ht="12" customHeight="1">
      <c r="A19" s="37"/>
      <c r="B19" s="43"/>
      <c r="C19" s="37"/>
      <c r="D19" s="141" t="s">
        <v>31</v>
      </c>
      <c r="E19" s="37"/>
      <c r="F19" s="37"/>
      <c r="G19" s="37"/>
      <c r="H19" s="37"/>
      <c r="I19" s="141" t="s">
        <v>26</v>
      </c>
      <c r="J19" s="32" t="str">
        <f>'Rekapitulace stavby'!AN13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1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1" t="s">
        <v>29</v>
      </c>
      <c r="J20" s="32" t="str">
        <f>'Rekapitulace stavby'!AN14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1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1" customFormat="1" ht="12" customHeight="1">
      <c r="A22" s="37"/>
      <c r="B22" s="43"/>
      <c r="C22" s="37"/>
      <c r="D22" s="141" t="s">
        <v>33</v>
      </c>
      <c r="E22" s="37"/>
      <c r="F22" s="37"/>
      <c r="G22" s="37"/>
      <c r="H22" s="37"/>
      <c r="I22" s="141" t="s">
        <v>26</v>
      </c>
      <c r="J22" s="132" t="str">
        <f>IF('Rekapitulace stavby'!AN16="","",'Rekapitulace stavby'!AN16)</f>
        <v/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1" customFormat="1" ht="18" customHeight="1">
      <c r="A23" s="37"/>
      <c r="B23" s="43"/>
      <c r="C23" s="37"/>
      <c r="D23" s="37"/>
      <c r="E23" s="132" t="str">
        <f>IF('Rekapitulace stavby'!E17="","",'Rekapitulace stavby'!E17)</f>
        <v xml:space="preserve"> </v>
      </c>
      <c r="F23" s="37"/>
      <c r="G23" s="37"/>
      <c r="H23" s="37"/>
      <c r="I23" s="141" t="s">
        <v>29</v>
      </c>
      <c r="J23" s="132" t="str">
        <f>IF('Rekapitulace stavby'!AN17="","",'Rekapitulace stavby'!AN17)</f>
        <v/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1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1" customFormat="1" ht="12" customHeight="1">
      <c r="A25" s="37"/>
      <c r="B25" s="43"/>
      <c r="C25" s="37"/>
      <c r="D25" s="141" t="s">
        <v>36</v>
      </c>
      <c r="E25" s="37"/>
      <c r="F25" s="37"/>
      <c r="G25" s="37"/>
      <c r="H25" s="37"/>
      <c r="I25" s="141" t="s">
        <v>26</v>
      </c>
      <c r="J25" s="132" t="str">
        <f>IF('Rekapitulace stavby'!AN19="","",'Rekapitulace stavby'!AN19)</f>
        <v/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1" customFormat="1" ht="18" customHeight="1">
      <c r="A26" s="37"/>
      <c r="B26" s="43"/>
      <c r="C26" s="37"/>
      <c r="D26" s="37"/>
      <c r="E26" s="132" t="str">
        <f>IF('Rekapitulace stavby'!E20="","",'Rekapitulace stavby'!E20)</f>
        <v xml:space="preserve"> </v>
      </c>
      <c r="F26" s="37"/>
      <c r="G26" s="37"/>
      <c r="H26" s="37"/>
      <c r="I26" s="141" t="s">
        <v>29</v>
      </c>
      <c r="J26" s="132" t="str">
        <f>IF('Rekapitulace stavby'!AN20="","",'Rekapitulace stavby'!AN20)</f>
        <v/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1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1" customFormat="1" ht="12" customHeight="1">
      <c r="A28" s="37"/>
      <c r="B28" s="43"/>
      <c r="C28" s="37"/>
      <c r="D28" s="141" t="s">
        <v>37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7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1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1" customFormat="1" ht="6.96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1" customFormat="1" ht="25.44" customHeight="1">
      <c r="A32" s="37"/>
      <c r="B32" s="43"/>
      <c r="C32" s="37"/>
      <c r="D32" s="151" t="s">
        <v>39</v>
      </c>
      <c r="E32" s="37"/>
      <c r="F32" s="37"/>
      <c r="G32" s="37"/>
      <c r="H32" s="37"/>
      <c r="I32" s="37"/>
      <c r="J32" s="152">
        <f>ROUND(J94, 2)</f>
        <v>599226.42000000004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1" customFormat="1" ht="6.96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1" customFormat="1" ht="14.4" customHeight="1">
      <c r="A34" s="37"/>
      <c r="B34" s="43"/>
      <c r="C34" s="37"/>
      <c r="D34" s="37"/>
      <c r="E34" s="37"/>
      <c r="F34" s="153" t="s">
        <v>41</v>
      </c>
      <c r="G34" s="37"/>
      <c r="H34" s="37"/>
      <c r="I34" s="153" t="s">
        <v>40</v>
      </c>
      <c r="J34" s="153" t="s">
        <v>42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1" customFormat="1" ht="14.4" customHeight="1">
      <c r="A35" s="37"/>
      <c r="B35" s="43"/>
      <c r="C35" s="37"/>
      <c r="D35" s="154" t="s">
        <v>43</v>
      </c>
      <c r="E35" s="141" t="s">
        <v>44</v>
      </c>
      <c r="F35" s="155">
        <f>ROUND((SUM(BE94:BE225)),  2)</f>
        <v>0</v>
      </c>
      <c r="G35" s="37"/>
      <c r="H35" s="37"/>
      <c r="I35" s="156">
        <v>0.20999999999999999</v>
      </c>
      <c r="J35" s="155">
        <f>ROUND(((SUM(BE94:BE225))*I35),  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1" customFormat="1" ht="14.4" customHeight="1">
      <c r="A36" s="37"/>
      <c r="B36" s="43"/>
      <c r="C36" s="37"/>
      <c r="D36" s="37"/>
      <c r="E36" s="141" t="s">
        <v>45</v>
      </c>
      <c r="F36" s="155">
        <f>ROUND((SUM(BF94:BF225)),  2)</f>
        <v>599226.42000000004</v>
      </c>
      <c r="G36" s="37"/>
      <c r="H36" s="37"/>
      <c r="I36" s="156">
        <v>0.14999999999999999</v>
      </c>
      <c r="J36" s="155">
        <f>ROUND(((SUM(BF94:BF225))*I36),  2)</f>
        <v>89883.960000000006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1" customFormat="1" ht="14.4" customHeight="1">
      <c r="A37" s="37"/>
      <c r="B37" s="43"/>
      <c r="C37" s="37"/>
      <c r="D37" s="37"/>
      <c r="E37" s="141" t="s">
        <v>46</v>
      </c>
      <c r="F37" s="155">
        <f>ROUND((SUM(BG94:BG225)),  2)</f>
        <v>0</v>
      </c>
      <c r="G37" s="37"/>
      <c r="H37" s="37"/>
      <c r="I37" s="156">
        <v>0.20999999999999999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1" customFormat="1" ht="14.4" customHeight="1">
      <c r="A38" s="37"/>
      <c r="B38" s="43"/>
      <c r="C38" s="37"/>
      <c r="D38" s="37"/>
      <c r="E38" s="141" t="s">
        <v>47</v>
      </c>
      <c r="F38" s="155">
        <f>ROUND((SUM(BH94:BH225)),  2)</f>
        <v>0</v>
      </c>
      <c r="G38" s="37"/>
      <c r="H38" s="37"/>
      <c r="I38" s="156">
        <v>0.14999999999999999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A39" s="37"/>
      <c r="B39" s="43"/>
      <c r="C39" s="37"/>
      <c r="D39" s="37"/>
      <c r="E39" s="141" t="s">
        <v>48</v>
      </c>
      <c r="F39" s="155">
        <f>ROUND((SUM(BI94:BI225)),  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1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25.44" customHeight="1">
      <c r="A41" s="37"/>
      <c r="B41" s="43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59"/>
      <c r="J41" s="162">
        <f>SUM(J32:J39)</f>
        <v>689110.38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1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="1" customFormat="1" ht="6.96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1" customFormat="1" ht="24.96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1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1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1" customFormat="1" ht="16.5" customHeight="1">
      <c r="A50" s="37"/>
      <c r="B50" s="38"/>
      <c r="C50" s="39"/>
      <c r="D50" s="39"/>
      <c r="E50" s="168" t="str">
        <f>E7</f>
        <v>Čtyřlístek- udržovací práce DL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ht="12" customHeight="1">
      <c r="B51" s="20"/>
      <c r="C51" s="31" t="s">
        <v>105</v>
      </c>
      <c r="D51" s="21"/>
      <c r="E51" s="21"/>
      <c r="F51" s="21"/>
      <c r="G51" s="21"/>
      <c r="H51" s="21"/>
      <c r="I51" s="21"/>
      <c r="J51" s="21"/>
      <c r="K51" s="21"/>
      <c r="L51" s="19"/>
    </row>
    <row r="52" s="1" customFormat="1" ht="16.5" customHeight="1">
      <c r="A52" s="37"/>
      <c r="B52" s="38"/>
      <c r="C52" s="39"/>
      <c r="D52" s="39"/>
      <c r="E52" s="168" t="s">
        <v>969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1" customFormat="1" ht="12" customHeight="1">
      <c r="A53" s="37"/>
      <c r="B53" s="38"/>
      <c r="C53" s="31" t="s">
        <v>107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1" customFormat="1" ht="16.5" customHeight="1">
      <c r="A54" s="37"/>
      <c r="B54" s="38"/>
      <c r="C54" s="39"/>
      <c r="D54" s="39"/>
      <c r="E54" s="68" t="str">
        <f>E11</f>
        <v>2 - 1NP-položky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1" customFormat="1" ht="6.96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1" customFormat="1" ht="12" customHeight="1">
      <c r="A56" s="37"/>
      <c r="B56" s="38"/>
      <c r="C56" s="31" t="s">
        <v>21</v>
      </c>
      <c r="D56" s="39"/>
      <c r="E56" s="39"/>
      <c r="F56" s="26" t="str">
        <f>F14</f>
        <v>Ostrava</v>
      </c>
      <c r="G56" s="39"/>
      <c r="H56" s="39"/>
      <c r="I56" s="31" t="s">
        <v>23</v>
      </c>
      <c r="J56" s="71" t="str">
        <f>IF(J14="","",J14)</f>
        <v>19. 11. 2021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1" customFormat="1" ht="6.96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1" customFormat="1" ht="15.15" customHeight="1">
      <c r="A58" s="37"/>
      <c r="B58" s="38"/>
      <c r="C58" s="31" t="s">
        <v>25</v>
      </c>
      <c r="D58" s="39"/>
      <c r="E58" s="39"/>
      <c r="F58" s="26" t="str">
        <f>E17</f>
        <v>Čtyřlístek</v>
      </c>
      <c r="G58" s="39"/>
      <c r="H58" s="39"/>
      <c r="I58" s="31" t="s">
        <v>33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1" customFormat="1" ht="15.15" customHeight="1">
      <c r="A59" s="37"/>
      <c r="B59" s="38"/>
      <c r="C59" s="31" t="s">
        <v>31</v>
      </c>
      <c r="D59" s="39"/>
      <c r="E59" s="39"/>
      <c r="F59" s="26" t="str">
        <f>IF(E20="","",E20)</f>
        <v>Vyplň údaj</v>
      </c>
      <c r="G59" s="39"/>
      <c r="H59" s="39"/>
      <c r="I59" s="31" t="s">
        <v>36</v>
      </c>
      <c r="J59" s="35" t="str">
        <f>E26</f>
        <v xml:space="preserve"> 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="1" customFormat="1" ht="10.32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="1" customFormat="1" ht="29.28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="1" customFormat="1" ht="10.32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="1" customFormat="1" ht="22.8" customHeight="1">
      <c r="A63" s="37"/>
      <c r="B63" s="38"/>
      <c r="C63" s="172" t="s">
        <v>71</v>
      </c>
      <c r="D63" s="39"/>
      <c r="E63" s="39"/>
      <c r="F63" s="39"/>
      <c r="G63" s="39"/>
      <c r="H63" s="39"/>
      <c r="I63" s="39"/>
      <c r="J63" s="101">
        <f>J94</f>
        <v>599226.42000000004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="8" customFormat="1" ht="24.96" customHeight="1">
      <c r="A64" s="8"/>
      <c r="B64" s="173"/>
      <c r="C64" s="174"/>
      <c r="D64" s="175" t="s">
        <v>971</v>
      </c>
      <c r="E64" s="176"/>
      <c r="F64" s="176"/>
      <c r="G64" s="176"/>
      <c r="H64" s="176"/>
      <c r="I64" s="176"/>
      <c r="J64" s="177">
        <f>J95</f>
        <v>0</v>
      </c>
      <c r="K64" s="174"/>
      <c r="L64" s="17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="8" customFormat="1" ht="24.96" customHeight="1">
      <c r="A65" s="8"/>
      <c r="B65" s="173"/>
      <c r="C65" s="174"/>
      <c r="D65" s="175" t="s">
        <v>972</v>
      </c>
      <c r="E65" s="176"/>
      <c r="F65" s="176"/>
      <c r="G65" s="176"/>
      <c r="H65" s="176"/>
      <c r="I65" s="176"/>
      <c r="J65" s="177">
        <f>J96</f>
        <v>370464.54000000004</v>
      </c>
      <c r="K65" s="174"/>
      <c r="L65" s="17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="8" customFormat="1" ht="24.96" customHeight="1">
      <c r="A66" s="8"/>
      <c r="B66" s="173"/>
      <c r="C66" s="174"/>
      <c r="D66" s="175" t="s">
        <v>973</v>
      </c>
      <c r="E66" s="176"/>
      <c r="F66" s="176"/>
      <c r="G66" s="176"/>
      <c r="H66" s="176"/>
      <c r="I66" s="176"/>
      <c r="J66" s="177">
        <f>J143</f>
        <v>48612.460000000006</v>
      </c>
      <c r="K66" s="174"/>
      <c r="L66" s="17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="8" customFormat="1" ht="24.96" customHeight="1">
      <c r="A67" s="8"/>
      <c r="B67" s="173"/>
      <c r="C67" s="174"/>
      <c r="D67" s="175" t="s">
        <v>974</v>
      </c>
      <c r="E67" s="176"/>
      <c r="F67" s="176"/>
      <c r="G67" s="176"/>
      <c r="H67" s="176"/>
      <c r="I67" s="176"/>
      <c r="J67" s="177">
        <f>J158</f>
        <v>0</v>
      </c>
      <c r="K67" s="174"/>
      <c r="L67" s="17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="8" customFormat="1" ht="24.96" customHeight="1">
      <c r="A68" s="8"/>
      <c r="B68" s="173"/>
      <c r="C68" s="174"/>
      <c r="D68" s="175" t="s">
        <v>972</v>
      </c>
      <c r="E68" s="176"/>
      <c r="F68" s="176"/>
      <c r="G68" s="176"/>
      <c r="H68" s="176"/>
      <c r="I68" s="176"/>
      <c r="J68" s="177">
        <f>J159</f>
        <v>124158.41999999998</v>
      </c>
      <c r="K68" s="174"/>
      <c r="L68" s="17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="8" customFormat="1" ht="24.96" customHeight="1">
      <c r="A69" s="8"/>
      <c r="B69" s="173"/>
      <c r="C69" s="174"/>
      <c r="D69" s="175" t="s">
        <v>973</v>
      </c>
      <c r="E69" s="176"/>
      <c r="F69" s="176"/>
      <c r="G69" s="176"/>
      <c r="H69" s="176"/>
      <c r="I69" s="176"/>
      <c r="J69" s="177">
        <f>J198</f>
        <v>9876.6000000000004</v>
      </c>
      <c r="K69" s="174"/>
      <c r="L69" s="17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="8" customFormat="1" ht="24.96" customHeight="1">
      <c r="A70" s="8"/>
      <c r="B70" s="173"/>
      <c r="C70" s="174"/>
      <c r="D70" s="175" t="s">
        <v>975</v>
      </c>
      <c r="E70" s="176"/>
      <c r="F70" s="176"/>
      <c r="G70" s="176"/>
      <c r="H70" s="176"/>
      <c r="I70" s="176"/>
      <c r="J70" s="177">
        <f>J207</f>
        <v>5286.3999999999996</v>
      </c>
      <c r="K70" s="174"/>
      <c r="L70" s="17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="8" customFormat="1" ht="24.96" customHeight="1">
      <c r="A71" s="8"/>
      <c r="B71" s="173"/>
      <c r="C71" s="174"/>
      <c r="D71" s="175" t="s">
        <v>976</v>
      </c>
      <c r="E71" s="176"/>
      <c r="F71" s="176"/>
      <c r="G71" s="176"/>
      <c r="H71" s="176"/>
      <c r="I71" s="176"/>
      <c r="J71" s="177">
        <f>J210</f>
        <v>7788</v>
      </c>
      <c r="K71" s="174"/>
      <c r="L71" s="17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="8" customFormat="1" ht="24.96" customHeight="1">
      <c r="A72" s="8"/>
      <c r="B72" s="173"/>
      <c r="C72" s="174"/>
      <c r="D72" s="175" t="s">
        <v>130</v>
      </c>
      <c r="E72" s="176"/>
      <c r="F72" s="176"/>
      <c r="G72" s="176"/>
      <c r="H72" s="176"/>
      <c r="I72" s="176"/>
      <c r="J72" s="177">
        <f>J215</f>
        <v>33040</v>
      </c>
      <c r="K72" s="174"/>
      <c r="L72" s="17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="1" customFormat="1" ht="21.84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4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="1" customFormat="1" ht="6.96" customHeight="1">
      <c r="A74" s="37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14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="1" customFormat="1" ht="6.96" customHeight="1">
      <c r="A78" s="37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1" customFormat="1" ht="24.96" customHeight="1">
      <c r="A79" s="37"/>
      <c r="B79" s="38"/>
      <c r="C79" s="22" t="s">
        <v>133</v>
      </c>
      <c r="D79" s="39"/>
      <c r="E79" s="39"/>
      <c r="F79" s="39"/>
      <c r="G79" s="39"/>
      <c r="H79" s="39"/>
      <c r="I79" s="39"/>
      <c r="J79" s="39"/>
      <c r="K79" s="39"/>
      <c r="L79" s="14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="1" customFormat="1" ht="6.96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1" customFormat="1" ht="12" customHeight="1">
      <c r="A81" s="37"/>
      <c r="B81" s="38"/>
      <c r="C81" s="31" t="s">
        <v>16</v>
      </c>
      <c r="D81" s="39"/>
      <c r="E81" s="39"/>
      <c r="F81" s="39"/>
      <c r="G81" s="39"/>
      <c r="H81" s="39"/>
      <c r="I81" s="39"/>
      <c r="J81" s="39"/>
      <c r="K81" s="3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1" customFormat="1" ht="16.5" customHeight="1">
      <c r="A82" s="37"/>
      <c r="B82" s="38"/>
      <c r="C82" s="39"/>
      <c r="D82" s="39"/>
      <c r="E82" s="168" t="str">
        <f>E7</f>
        <v>Čtyřlístek- udržovací práce DL</v>
      </c>
      <c r="F82" s="31"/>
      <c r="G82" s="31"/>
      <c r="H82" s="31"/>
      <c r="I82" s="39"/>
      <c r="J82" s="39"/>
      <c r="K82" s="3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t="12" customHeight="1">
      <c r="B83" s="20"/>
      <c r="C83" s="31" t="s">
        <v>105</v>
      </c>
      <c r="D83" s="21"/>
      <c r="E83" s="21"/>
      <c r="F83" s="21"/>
      <c r="G83" s="21"/>
      <c r="H83" s="21"/>
      <c r="I83" s="21"/>
      <c r="J83" s="21"/>
      <c r="K83" s="21"/>
      <c r="L83" s="19"/>
    </row>
    <row r="84" s="1" customFormat="1" ht="16.5" customHeight="1">
      <c r="A84" s="37"/>
      <c r="B84" s="38"/>
      <c r="C84" s="39"/>
      <c r="D84" s="39"/>
      <c r="E84" s="168" t="s">
        <v>969</v>
      </c>
      <c r="F84" s="39"/>
      <c r="G84" s="39"/>
      <c r="H84" s="39"/>
      <c r="I84" s="39"/>
      <c r="J84" s="39"/>
      <c r="K84" s="39"/>
      <c r="L84" s="14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1" customFormat="1" ht="12" customHeight="1">
      <c r="A85" s="37"/>
      <c r="B85" s="38"/>
      <c r="C85" s="31" t="s">
        <v>107</v>
      </c>
      <c r="D85" s="39"/>
      <c r="E85" s="39"/>
      <c r="F85" s="39"/>
      <c r="G85" s="39"/>
      <c r="H85" s="39"/>
      <c r="I85" s="39"/>
      <c r="J85" s="39"/>
      <c r="K85" s="39"/>
      <c r="L85" s="14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6.5" customHeight="1">
      <c r="A86" s="37"/>
      <c r="B86" s="38"/>
      <c r="C86" s="39"/>
      <c r="D86" s="39"/>
      <c r="E86" s="68" t="str">
        <f>E11</f>
        <v>2 - 1NP-položky</v>
      </c>
      <c r="F86" s="39"/>
      <c r="G86" s="39"/>
      <c r="H86" s="39"/>
      <c r="I86" s="39"/>
      <c r="J86" s="39"/>
      <c r="K86" s="39"/>
      <c r="L86" s="14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1" customFormat="1" ht="6.96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4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1" customFormat="1" ht="12" customHeight="1">
      <c r="A88" s="37"/>
      <c r="B88" s="38"/>
      <c r="C88" s="31" t="s">
        <v>21</v>
      </c>
      <c r="D88" s="39"/>
      <c r="E88" s="39"/>
      <c r="F88" s="26" t="str">
        <f>F14</f>
        <v>Ostrava</v>
      </c>
      <c r="G88" s="39"/>
      <c r="H88" s="39"/>
      <c r="I88" s="31" t="s">
        <v>23</v>
      </c>
      <c r="J88" s="71" t="str">
        <f>IF(J14="","",J14)</f>
        <v>19. 11. 2021</v>
      </c>
      <c r="K88" s="39"/>
      <c r="L88" s="14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1" customFormat="1" ht="6.96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1" customFormat="1" ht="15.15" customHeight="1">
      <c r="A90" s="37"/>
      <c r="B90" s="38"/>
      <c r="C90" s="31" t="s">
        <v>25</v>
      </c>
      <c r="D90" s="39"/>
      <c r="E90" s="39"/>
      <c r="F90" s="26" t="str">
        <f>E17</f>
        <v>Čtyřlístek</v>
      </c>
      <c r="G90" s="39"/>
      <c r="H90" s="39"/>
      <c r="I90" s="31" t="s">
        <v>33</v>
      </c>
      <c r="J90" s="35" t="str">
        <f>E23</f>
        <v xml:space="preserve"> </v>
      </c>
      <c r="K90" s="39"/>
      <c r="L90" s="1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1" customFormat="1" ht="15.15" customHeight="1">
      <c r="A91" s="37"/>
      <c r="B91" s="38"/>
      <c r="C91" s="31" t="s">
        <v>31</v>
      </c>
      <c r="D91" s="39"/>
      <c r="E91" s="39"/>
      <c r="F91" s="26" t="str">
        <f>IF(E20="","",E20)</f>
        <v>Vyplň údaj</v>
      </c>
      <c r="G91" s="39"/>
      <c r="H91" s="39"/>
      <c r="I91" s="31" t="s">
        <v>36</v>
      </c>
      <c r="J91" s="35" t="str">
        <f>E26</f>
        <v xml:space="preserve"> </v>
      </c>
      <c r="K91" s="39"/>
      <c r="L91" s="1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1" customFormat="1" ht="10.32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10" customFormat="1" ht="29.28" customHeight="1">
      <c r="A93" s="184"/>
      <c r="B93" s="185"/>
      <c r="C93" s="186" t="s">
        <v>134</v>
      </c>
      <c r="D93" s="187" t="s">
        <v>58</v>
      </c>
      <c r="E93" s="187" t="s">
        <v>54</v>
      </c>
      <c r="F93" s="187" t="s">
        <v>55</v>
      </c>
      <c r="G93" s="187" t="s">
        <v>135</v>
      </c>
      <c r="H93" s="187" t="s">
        <v>136</v>
      </c>
      <c r="I93" s="187" t="s">
        <v>137</v>
      </c>
      <c r="J93" s="187" t="s">
        <v>111</v>
      </c>
      <c r="K93" s="188" t="s">
        <v>138</v>
      </c>
      <c r="L93" s="189"/>
      <c r="M93" s="91" t="s">
        <v>19</v>
      </c>
      <c r="N93" s="92" t="s">
        <v>43</v>
      </c>
      <c r="O93" s="92" t="s">
        <v>139</v>
      </c>
      <c r="P93" s="92" t="s">
        <v>140</v>
      </c>
      <c r="Q93" s="92" t="s">
        <v>141</v>
      </c>
      <c r="R93" s="92" t="s">
        <v>142</v>
      </c>
      <c r="S93" s="92" t="s">
        <v>143</v>
      </c>
      <c r="T93" s="93" t="s">
        <v>144</v>
      </c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="1" customFormat="1" ht="22.8" customHeight="1">
      <c r="A94" s="37"/>
      <c r="B94" s="38"/>
      <c r="C94" s="98" t="s">
        <v>145</v>
      </c>
      <c r="D94" s="39"/>
      <c r="E94" s="39"/>
      <c r="F94" s="39"/>
      <c r="G94" s="39"/>
      <c r="H94" s="39"/>
      <c r="I94" s="39"/>
      <c r="J94" s="190">
        <f>BK94</f>
        <v>599226.42000000004</v>
      </c>
      <c r="K94" s="39"/>
      <c r="L94" s="43"/>
      <c r="M94" s="94"/>
      <c r="N94" s="191"/>
      <c r="O94" s="95"/>
      <c r="P94" s="192">
        <f>P95+P96+P143+P158+P159+P198+P207+P210+P215</f>
        <v>0</v>
      </c>
      <c r="Q94" s="95"/>
      <c r="R94" s="192">
        <f>R95+R96+R143+R158+R159+R198+R207+R210+R215</f>
        <v>0</v>
      </c>
      <c r="S94" s="95"/>
      <c r="T94" s="193">
        <f>T95+T96+T143+T158+T159+T198+T207+T210+T215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72</v>
      </c>
      <c r="AU94" s="16" t="s">
        <v>112</v>
      </c>
      <c r="BK94" s="194">
        <f>BK95+BK96+BK143+BK158+BK159+BK198+BK207+BK210+BK215</f>
        <v>599226.42000000004</v>
      </c>
    </row>
    <row r="95" s="11" customFormat="1" ht="25.92" customHeight="1">
      <c r="A95" s="11"/>
      <c r="B95" s="195"/>
      <c r="C95" s="196"/>
      <c r="D95" s="197" t="s">
        <v>72</v>
      </c>
      <c r="E95" s="198" t="s">
        <v>977</v>
      </c>
      <c r="F95" s="198" t="s">
        <v>978</v>
      </c>
      <c r="G95" s="196"/>
      <c r="H95" s="196"/>
      <c r="I95" s="199"/>
      <c r="J95" s="200">
        <f>BK95</f>
        <v>0</v>
      </c>
      <c r="K95" s="196"/>
      <c r="L95" s="201"/>
      <c r="M95" s="202"/>
      <c r="N95" s="203"/>
      <c r="O95" s="203"/>
      <c r="P95" s="204">
        <v>0</v>
      </c>
      <c r="Q95" s="203"/>
      <c r="R95" s="204">
        <v>0</v>
      </c>
      <c r="S95" s="203"/>
      <c r="T95" s="205"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6" t="s">
        <v>77</v>
      </c>
      <c r="AT95" s="207" t="s">
        <v>72</v>
      </c>
      <c r="AU95" s="207" t="s">
        <v>73</v>
      </c>
      <c r="AY95" s="206" t="s">
        <v>148</v>
      </c>
      <c r="BK95" s="208">
        <v>0</v>
      </c>
    </row>
    <row r="96" s="11" customFormat="1" ht="25.92" customHeight="1">
      <c r="A96" s="11"/>
      <c r="B96" s="195"/>
      <c r="C96" s="196"/>
      <c r="D96" s="197" t="s">
        <v>72</v>
      </c>
      <c r="E96" s="198" t="s">
        <v>979</v>
      </c>
      <c r="F96" s="198" t="s">
        <v>980</v>
      </c>
      <c r="G96" s="196"/>
      <c r="H96" s="196"/>
      <c r="I96" s="199"/>
      <c r="J96" s="200">
        <f>BK96</f>
        <v>370464.54000000004</v>
      </c>
      <c r="K96" s="196"/>
      <c r="L96" s="201"/>
      <c r="M96" s="202"/>
      <c r="N96" s="203"/>
      <c r="O96" s="203"/>
      <c r="P96" s="204">
        <f>SUM(P97:P142)</f>
        <v>0</v>
      </c>
      <c r="Q96" s="203"/>
      <c r="R96" s="204">
        <f>SUM(R97:R142)</f>
        <v>0</v>
      </c>
      <c r="S96" s="203"/>
      <c r="T96" s="205">
        <f>SUM(T97:T142)</f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R96" s="206" t="s">
        <v>77</v>
      </c>
      <c r="AT96" s="207" t="s">
        <v>72</v>
      </c>
      <c r="AU96" s="207" t="s">
        <v>73</v>
      </c>
      <c r="AY96" s="206" t="s">
        <v>148</v>
      </c>
      <c r="BK96" s="208">
        <f>SUM(BK97:BK142)</f>
        <v>370464.54000000004</v>
      </c>
    </row>
    <row r="97" s="1" customFormat="1" ht="16.5" customHeight="1">
      <c r="A97" s="37"/>
      <c r="B97" s="38"/>
      <c r="C97" s="211" t="s">
        <v>77</v>
      </c>
      <c r="D97" s="211" t="s">
        <v>151</v>
      </c>
      <c r="E97" s="212" t="s">
        <v>1065</v>
      </c>
      <c r="F97" s="213" t="s">
        <v>1066</v>
      </c>
      <c r="G97" s="214" t="s">
        <v>716</v>
      </c>
      <c r="H97" s="215">
        <v>150</v>
      </c>
      <c r="I97" s="216">
        <v>342.19999999999999</v>
      </c>
      <c r="J97" s="217">
        <f>ROUND(I97*H97,2)</f>
        <v>51330</v>
      </c>
      <c r="K97" s="213" t="s">
        <v>19</v>
      </c>
      <c r="L97" s="43"/>
      <c r="M97" s="218" t="s">
        <v>19</v>
      </c>
      <c r="N97" s="219" t="s">
        <v>45</v>
      </c>
      <c r="O97" s="83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2" t="s">
        <v>91</v>
      </c>
      <c r="AT97" s="222" t="s">
        <v>151</v>
      </c>
      <c r="AU97" s="222" t="s">
        <v>77</v>
      </c>
      <c r="AY97" s="16" t="s">
        <v>148</v>
      </c>
      <c r="BE97" s="223">
        <f>IF(N97="základní",J97,0)</f>
        <v>0</v>
      </c>
      <c r="BF97" s="223">
        <f>IF(N97="snížená",J97,0)</f>
        <v>51330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16" t="s">
        <v>81</v>
      </c>
      <c r="BK97" s="223">
        <f>ROUND(I97*H97,2)</f>
        <v>51330</v>
      </c>
      <c r="BL97" s="16" t="s">
        <v>91</v>
      </c>
      <c r="BM97" s="222" t="s">
        <v>81</v>
      </c>
    </row>
    <row r="98" s="1" customFormat="1">
      <c r="A98" s="37"/>
      <c r="B98" s="38"/>
      <c r="C98" s="39"/>
      <c r="D98" s="224" t="s">
        <v>157</v>
      </c>
      <c r="E98" s="39"/>
      <c r="F98" s="225" t="s">
        <v>1066</v>
      </c>
      <c r="G98" s="39"/>
      <c r="H98" s="39"/>
      <c r="I98" s="226"/>
      <c r="J98" s="39"/>
      <c r="K98" s="39"/>
      <c r="L98" s="43"/>
      <c r="M98" s="227"/>
      <c r="N98" s="228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157</v>
      </c>
      <c r="AU98" s="16" t="s">
        <v>77</v>
      </c>
    </row>
    <row r="99" s="1" customFormat="1" ht="16.5" customHeight="1">
      <c r="A99" s="37"/>
      <c r="B99" s="38"/>
      <c r="C99" s="211" t="s">
        <v>81</v>
      </c>
      <c r="D99" s="211" t="s">
        <v>151</v>
      </c>
      <c r="E99" s="212" t="s">
        <v>981</v>
      </c>
      <c r="F99" s="213" t="s">
        <v>982</v>
      </c>
      <c r="G99" s="214" t="s">
        <v>716</v>
      </c>
      <c r="H99" s="215">
        <v>10</v>
      </c>
      <c r="I99" s="216">
        <v>41.299999999999997</v>
      </c>
      <c r="J99" s="217">
        <f>ROUND(I99*H99,2)</f>
        <v>413</v>
      </c>
      <c r="K99" s="213" t="s">
        <v>19</v>
      </c>
      <c r="L99" s="43"/>
      <c r="M99" s="218" t="s">
        <v>19</v>
      </c>
      <c r="N99" s="219" t="s">
        <v>45</v>
      </c>
      <c r="O99" s="83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2" t="s">
        <v>91</v>
      </c>
      <c r="AT99" s="222" t="s">
        <v>151</v>
      </c>
      <c r="AU99" s="222" t="s">
        <v>77</v>
      </c>
      <c r="AY99" s="16" t="s">
        <v>148</v>
      </c>
      <c r="BE99" s="223">
        <f>IF(N99="základní",J99,0)</f>
        <v>0</v>
      </c>
      <c r="BF99" s="223">
        <f>IF(N99="snížená",J99,0)</f>
        <v>413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16" t="s">
        <v>81</v>
      </c>
      <c r="BK99" s="223">
        <f>ROUND(I99*H99,2)</f>
        <v>413</v>
      </c>
      <c r="BL99" s="16" t="s">
        <v>91</v>
      </c>
      <c r="BM99" s="222" t="s">
        <v>91</v>
      </c>
    </row>
    <row r="100" s="1" customFormat="1">
      <c r="A100" s="37"/>
      <c r="B100" s="38"/>
      <c r="C100" s="39"/>
      <c r="D100" s="224" t="s">
        <v>157</v>
      </c>
      <c r="E100" s="39"/>
      <c r="F100" s="225" t="s">
        <v>982</v>
      </c>
      <c r="G100" s="39"/>
      <c r="H100" s="39"/>
      <c r="I100" s="226"/>
      <c r="J100" s="39"/>
      <c r="K100" s="39"/>
      <c r="L100" s="43"/>
      <c r="M100" s="227"/>
      <c r="N100" s="228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157</v>
      </c>
      <c r="AU100" s="16" t="s">
        <v>77</v>
      </c>
    </row>
    <row r="101" s="1" customFormat="1" ht="16.5" customHeight="1">
      <c r="A101" s="37"/>
      <c r="B101" s="38"/>
      <c r="C101" s="211" t="s">
        <v>88</v>
      </c>
      <c r="D101" s="211" t="s">
        <v>151</v>
      </c>
      <c r="E101" s="212" t="s">
        <v>1067</v>
      </c>
      <c r="F101" s="213" t="s">
        <v>1068</v>
      </c>
      <c r="G101" s="214" t="s">
        <v>716</v>
      </c>
      <c r="H101" s="215">
        <v>260</v>
      </c>
      <c r="I101" s="216">
        <v>451.94</v>
      </c>
      <c r="J101" s="217">
        <f>ROUND(I101*H101,2)</f>
        <v>117504.39999999999</v>
      </c>
      <c r="K101" s="213" t="s">
        <v>19</v>
      </c>
      <c r="L101" s="43"/>
      <c r="M101" s="218" t="s">
        <v>19</v>
      </c>
      <c r="N101" s="219" t="s">
        <v>45</v>
      </c>
      <c r="O101" s="83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2" t="s">
        <v>91</v>
      </c>
      <c r="AT101" s="222" t="s">
        <v>151</v>
      </c>
      <c r="AU101" s="222" t="s">
        <v>77</v>
      </c>
      <c r="AY101" s="16" t="s">
        <v>148</v>
      </c>
      <c r="BE101" s="223">
        <f>IF(N101="základní",J101,0)</f>
        <v>0</v>
      </c>
      <c r="BF101" s="223">
        <f>IF(N101="snížená",J101,0)</f>
        <v>117504.39999999999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16" t="s">
        <v>81</v>
      </c>
      <c r="BK101" s="223">
        <f>ROUND(I101*H101,2)</f>
        <v>117504.39999999999</v>
      </c>
      <c r="BL101" s="16" t="s">
        <v>91</v>
      </c>
      <c r="BM101" s="222" t="s">
        <v>149</v>
      </c>
    </row>
    <row r="102" s="1" customFormat="1">
      <c r="A102" s="37"/>
      <c r="B102" s="38"/>
      <c r="C102" s="39"/>
      <c r="D102" s="224" t="s">
        <v>157</v>
      </c>
      <c r="E102" s="39"/>
      <c r="F102" s="225" t="s">
        <v>1068</v>
      </c>
      <c r="G102" s="39"/>
      <c r="H102" s="39"/>
      <c r="I102" s="226"/>
      <c r="J102" s="39"/>
      <c r="K102" s="39"/>
      <c r="L102" s="43"/>
      <c r="M102" s="227"/>
      <c r="N102" s="228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157</v>
      </c>
      <c r="AU102" s="16" t="s">
        <v>77</v>
      </c>
    </row>
    <row r="103" s="1" customFormat="1" ht="16.5" customHeight="1">
      <c r="A103" s="37"/>
      <c r="B103" s="38"/>
      <c r="C103" s="211" t="s">
        <v>91</v>
      </c>
      <c r="D103" s="211" t="s">
        <v>151</v>
      </c>
      <c r="E103" s="212" t="s">
        <v>1069</v>
      </c>
      <c r="F103" s="213" t="s">
        <v>1070</v>
      </c>
      <c r="G103" s="214" t="s">
        <v>716</v>
      </c>
      <c r="H103" s="215">
        <v>4</v>
      </c>
      <c r="I103" s="216">
        <v>147.5</v>
      </c>
      <c r="J103" s="217">
        <f>ROUND(I103*H103,2)</f>
        <v>590</v>
      </c>
      <c r="K103" s="213" t="s">
        <v>19</v>
      </c>
      <c r="L103" s="43"/>
      <c r="M103" s="218" t="s">
        <v>19</v>
      </c>
      <c r="N103" s="219" t="s">
        <v>45</v>
      </c>
      <c r="O103" s="83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2" t="s">
        <v>91</v>
      </c>
      <c r="AT103" s="222" t="s">
        <v>151</v>
      </c>
      <c r="AU103" s="222" t="s">
        <v>77</v>
      </c>
      <c r="AY103" s="16" t="s">
        <v>148</v>
      </c>
      <c r="BE103" s="223">
        <f>IF(N103="základní",J103,0)</f>
        <v>0</v>
      </c>
      <c r="BF103" s="223">
        <f>IF(N103="snížená",J103,0)</f>
        <v>590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6" t="s">
        <v>81</v>
      </c>
      <c r="BK103" s="223">
        <f>ROUND(I103*H103,2)</f>
        <v>590</v>
      </c>
      <c r="BL103" s="16" t="s">
        <v>91</v>
      </c>
      <c r="BM103" s="222" t="s">
        <v>191</v>
      </c>
    </row>
    <row r="104" s="1" customFormat="1">
      <c r="A104" s="37"/>
      <c r="B104" s="38"/>
      <c r="C104" s="39"/>
      <c r="D104" s="224" t="s">
        <v>157</v>
      </c>
      <c r="E104" s="39"/>
      <c r="F104" s="225" t="s">
        <v>1071</v>
      </c>
      <c r="G104" s="39"/>
      <c r="H104" s="39"/>
      <c r="I104" s="226"/>
      <c r="J104" s="39"/>
      <c r="K104" s="39"/>
      <c r="L104" s="43"/>
      <c r="M104" s="227"/>
      <c r="N104" s="228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157</v>
      </c>
      <c r="AU104" s="16" t="s">
        <v>77</v>
      </c>
    </row>
    <row r="105" s="1" customFormat="1" ht="16.5" customHeight="1">
      <c r="A105" s="37"/>
      <c r="B105" s="38"/>
      <c r="C105" s="211" t="s">
        <v>174</v>
      </c>
      <c r="D105" s="211" t="s">
        <v>151</v>
      </c>
      <c r="E105" s="212" t="s">
        <v>986</v>
      </c>
      <c r="F105" s="213" t="s">
        <v>987</v>
      </c>
      <c r="G105" s="214" t="s">
        <v>716</v>
      </c>
      <c r="H105" s="215">
        <v>1280</v>
      </c>
      <c r="I105" s="216">
        <v>37.759999999999998</v>
      </c>
      <c r="J105" s="217">
        <f>ROUND(I105*H105,2)</f>
        <v>48332.800000000003</v>
      </c>
      <c r="K105" s="213" t="s">
        <v>19</v>
      </c>
      <c r="L105" s="43"/>
      <c r="M105" s="218" t="s">
        <v>19</v>
      </c>
      <c r="N105" s="219" t="s">
        <v>45</v>
      </c>
      <c r="O105" s="83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2" t="s">
        <v>91</v>
      </c>
      <c r="AT105" s="222" t="s">
        <v>151</v>
      </c>
      <c r="AU105" s="222" t="s">
        <v>77</v>
      </c>
      <c r="AY105" s="16" t="s">
        <v>148</v>
      </c>
      <c r="BE105" s="223">
        <f>IF(N105="základní",J105,0)</f>
        <v>0</v>
      </c>
      <c r="BF105" s="223">
        <f>IF(N105="snížená",J105,0)</f>
        <v>48332.800000000003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6" t="s">
        <v>81</v>
      </c>
      <c r="BK105" s="223">
        <f>ROUND(I105*H105,2)</f>
        <v>48332.800000000003</v>
      </c>
      <c r="BL105" s="16" t="s">
        <v>91</v>
      </c>
      <c r="BM105" s="222" t="s">
        <v>586</v>
      </c>
    </row>
    <row r="106" s="1" customFormat="1">
      <c r="A106" s="37"/>
      <c r="B106" s="38"/>
      <c r="C106" s="39"/>
      <c r="D106" s="224" t="s">
        <v>157</v>
      </c>
      <c r="E106" s="39"/>
      <c r="F106" s="225" t="s">
        <v>988</v>
      </c>
      <c r="G106" s="39"/>
      <c r="H106" s="39"/>
      <c r="I106" s="226"/>
      <c r="J106" s="39"/>
      <c r="K106" s="39"/>
      <c r="L106" s="43"/>
      <c r="M106" s="227"/>
      <c r="N106" s="228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157</v>
      </c>
      <c r="AU106" s="16" t="s">
        <v>77</v>
      </c>
    </row>
    <row r="107" s="1" customFormat="1" ht="16.5" customHeight="1">
      <c r="A107" s="37"/>
      <c r="B107" s="38"/>
      <c r="C107" s="211" t="s">
        <v>149</v>
      </c>
      <c r="D107" s="211" t="s">
        <v>151</v>
      </c>
      <c r="E107" s="212" t="s">
        <v>1072</v>
      </c>
      <c r="F107" s="213" t="s">
        <v>1073</v>
      </c>
      <c r="G107" s="214" t="s">
        <v>716</v>
      </c>
      <c r="H107" s="215">
        <v>120</v>
      </c>
      <c r="I107" s="216">
        <v>28.32</v>
      </c>
      <c r="J107" s="217">
        <f>ROUND(I107*H107,2)</f>
        <v>3398.4000000000001</v>
      </c>
      <c r="K107" s="213" t="s">
        <v>19</v>
      </c>
      <c r="L107" s="43"/>
      <c r="M107" s="218" t="s">
        <v>19</v>
      </c>
      <c r="N107" s="219" t="s">
        <v>45</v>
      </c>
      <c r="O107" s="83"/>
      <c r="P107" s="220">
        <f>O107*H107</f>
        <v>0</v>
      </c>
      <c r="Q107" s="220">
        <v>0</v>
      </c>
      <c r="R107" s="220">
        <f>Q107*H107</f>
        <v>0</v>
      </c>
      <c r="S107" s="220">
        <v>0</v>
      </c>
      <c r="T107" s="221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2" t="s">
        <v>91</v>
      </c>
      <c r="AT107" s="222" t="s">
        <v>151</v>
      </c>
      <c r="AU107" s="222" t="s">
        <v>77</v>
      </c>
      <c r="AY107" s="16" t="s">
        <v>148</v>
      </c>
      <c r="BE107" s="223">
        <f>IF(N107="základní",J107,0)</f>
        <v>0</v>
      </c>
      <c r="BF107" s="223">
        <f>IF(N107="snížená",J107,0)</f>
        <v>3398.4000000000001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6" t="s">
        <v>81</v>
      </c>
      <c r="BK107" s="223">
        <f>ROUND(I107*H107,2)</f>
        <v>3398.4000000000001</v>
      </c>
      <c r="BL107" s="16" t="s">
        <v>91</v>
      </c>
      <c r="BM107" s="222" t="s">
        <v>206</v>
      </c>
    </row>
    <row r="108" s="1" customFormat="1">
      <c r="A108" s="37"/>
      <c r="B108" s="38"/>
      <c r="C108" s="39"/>
      <c r="D108" s="224" t="s">
        <v>157</v>
      </c>
      <c r="E108" s="39"/>
      <c r="F108" s="225" t="s">
        <v>1074</v>
      </c>
      <c r="G108" s="39"/>
      <c r="H108" s="39"/>
      <c r="I108" s="226"/>
      <c r="J108" s="39"/>
      <c r="K108" s="39"/>
      <c r="L108" s="43"/>
      <c r="M108" s="227"/>
      <c r="N108" s="228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157</v>
      </c>
      <c r="AU108" s="16" t="s">
        <v>77</v>
      </c>
    </row>
    <row r="109" s="1" customFormat="1" ht="16.5" customHeight="1">
      <c r="A109" s="37"/>
      <c r="B109" s="38"/>
      <c r="C109" s="211" t="s">
        <v>187</v>
      </c>
      <c r="D109" s="211" t="s">
        <v>151</v>
      </c>
      <c r="E109" s="212" t="s">
        <v>989</v>
      </c>
      <c r="F109" s="213" t="s">
        <v>990</v>
      </c>
      <c r="G109" s="214" t="s">
        <v>716</v>
      </c>
      <c r="H109" s="215">
        <v>40</v>
      </c>
      <c r="I109" s="216">
        <v>17.699999999999999</v>
      </c>
      <c r="J109" s="217">
        <f>ROUND(I109*H109,2)</f>
        <v>708</v>
      </c>
      <c r="K109" s="213" t="s">
        <v>19</v>
      </c>
      <c r="L109" s="43"/>
      <c r="M109" s="218" t="s">
        <v>19</v>
      </c>
      <c r="N109" s="219" t="s">
        <v>45</v>
      </c>
      <c r="O109" s="83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2" t="s">
        <v>91</v>
      </c>
      <c r="AT109" s="222" t="s">
        <v>151</v>
      </c>
      <c r="AU109" s="222" t="s">
        <v>77</v>
      </c>
      <c r="AY109" s="16" t="s">
        <v>148</v>
      </c>
      <c r="BE109" s="223">
        <f>IF(N109="základní",J109,0)</f>
        <v>0</v>
      </c>
      <c r="BF109" s="223">
        <f>IF(N109="snížená",J109,0)</f>
        <v>708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6" t="s">
        <v>81</v>
      </c>
      <c r="BK109" s="223">
        <f>ROUND(I109*H109,2)</f>
        <v>708</v>
      </c>
      <c r="BL109" s="16" t="s">
        <v>91</v>
      </c>
      <c r="BM109" s="222" t="s">
        <v>220</v>
      </c>
    </row>
    <row r="110" s="1" customFormat="1">
      <c r="A110" s="37"/>
      <c r="B110" s="38"/>
      <c r="C110" s="39"/>
      <c r="D110" s="224" t="s">
        <v>157</v>
      </c>
      <c r="E110" s="39"/>
      <c r="F110" s="225" t="s">
        <v>990</v>
      </c>
      <c r="G110" s="39"/>
      <c r="H110" s="39"/>
      <c r="I110" s="226"/>
      <c r="J110" s="39"/>
      <c r="K110" s="39"/>
      <c r="L110" s="43"/>
      <c r="M110" s="227"/>
      <c r="N110" s="228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157</v>
      </c>
      <c r="AU110" s="16" t="s">
        <v>77</v>
      </c>
    </row>
    <row r="111" s="1" customFormat="1" ht="16.5" customHeight="1">
      <c r="A111" s="37"/>
      <c r="B111" s="38"/>
      <c r="C111" s="211" t="s">
        <v>191</v>
      </c>
      <c r="D111" s="211" t="s">
        <v>151</v>
      </c>
      <c r="E111" s="212" t="s">
        <v>1075</v>
      </c>
      <c r="F111" s="213" t="s">
        <v>1076</v>
      </c>
      <c r="G111" s="214" t="s">
        <v>484</v>
      </c>
      <c r="H111" s="215">
        <v>201</v>
      </c>
      <c r="I111" s="216">
        <v>21.239999999999998</v>
      </c>
      <c r="J111" s="217">
        <f>ROUND(I111*H111,2)</f>
        <v>4269.2399999999998</v>
      </c>
      <c r="K111" s="213" t="s">
        <v>19</v>
      </c>
      <c r="L111" s="43"/>
      <c r="M111" s="218" t="s">
        <v>19</v>
      </c>
      <c r="N111" s="219" t="s">
        <v>45</v>
      </c>
      <c r="O111" s="83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22" t="s">
        <v>91</v>
      </c>
      <c r="AT111" s="222" t="s">
        <v>151</v>
      </c>
      <c r="AU111" s="222" t="s">
        <v>77</v>
      </c>
      <c r="AY111" s="16" t="s">
        <v>148</v>
      </c>
      <c r="BE111" s="223">
        <f>IF(N111="základní",J111,0)</f>
        <v>0</v>
      </c>
      <c r="BF111" s="223">
        <f>IF(N111="snížená",J111,0)</f>
        <v>4269.2399999999998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16" t="s">
        <v>81</v>
      </c>
      <c r="BK111" s="223">
        <f>ROUND(I111*H111,2)</f>
        <v>4269.2399999999998</v>
      </c>
      <c r="BL111" s="16" t="s">
        <v>91</v>
      </c>
      <c r="BM111" s="222" t="s">
        <v>235</v>
      </c>
    </row>
    <row r="112" s="1" customFormat="1">
      <c r="A112" s="37"/>
      <c r="B112" s="38"/>
      <c r="C112" s="39"/>
      <c r="D112" s="224" t="s">
        <v>157</v>
      </c>
      <c r="E112" s="39"/>
      <c r="F112" s="225" t="s">
        <v>1076</v>
      </c>
      <c r="G112" s="39"/>
      <c r="H112" s="39"/>
      <c r="I112" s="226"/>
      <c r="J112" s="39"/>
      <c r="K112" s="39"/>
      <c r="L112" s="43"/>
      <c r="M112" s="227"/>
      <c r="N112" s="228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157</v>
      </c>
      <c r="AU112" s="16" t="s">
        <v>77</v>
      </c>
    </row>
    <row r="113" s="1" customFormat="1" ht="16.5" customHeight="1">
      <c r="A113" s="37"/>
      <c r="B113" s="38"/>
      <c r="C113" s="211" t="s">
        <v>194</v>
      </c>
      <c r="D113" s="211" t="s">
        <v>151</v>
      </c>
      <c r="E113" s="212" t="s">
        <v>1077</v>
      </c>
      <c r="F113" s="213" t="s">
        <v>1078</v>
      </c>
      <c r="G113" s="214" t="s">
        <v>484</v>
      </c>
      <c r="H113" s="215">
        <v>34</v>
      </c>
      <c r="I113" s="216">
        <v>23.600000000000001</v>
      </c>
      <c r="J113" s="217">
        <f>ROUND(I113*H113,2)</f>
        <v>802.39999999999998</v>
      </c>
      <c r="K113" s="213" t="s">
        <v>19</v>
      </c>
      <c r="L113" s="43"/>
      <c r="M113" s="218" t="s">
        <v>19</v>
      </c>
      <c r="N113" s="219" t="s">
        <v>45</v>
      </c>
      <c r="O113" s="83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22" t="s">
        <v>91</v>
      </c>
      <c r="AT113" s="222" t="s">
        <v>151</v>
      </c>
      <c r="AU113" s="222" t="s">
        <v>77</v>
      </c>
      <c r="AY113" s="16" t="s">
        <v>148</v>
      </c>
      <c r="BE113" s="223">
        <f>IF(N113="základní",J113,0)</f>
        <v>0</v>
      </c>
      <c r="BF113" s="223">
        <f>IF(N113="snížená",J113,0)</f>
        <v>802.39999999999998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16" t="s">
        <v>81</v>
      </c>
      <c r="BK113" s="223">
        <f>ROUND(I113*H113,2)</f>
        <v>802.39999999999998</v>
      </c>
      <c r="BL113" s="16" t="s">
        <v>91</v>
      </c>
      <c r="BM113" s="222" t="s">
        <v>247</v>
      </c>
    </row>
    <row r="114" s="1" customFormat="1">
      <c r="A114" s="37"/>
      <c r="B114" s="38"/>
      <c r="C114" s="39"/>
      <c r="D114" s="224" t="s">
        <v>157</v>
      </c>
      <c r="E114" s="39"/>
      <c r="F114" s="225" t="s">
        <v>1078</v>
      </c>
      <c r="G114" s="39"/>
      <c r="H114" s="39"/>
      <c r="I114" s="226"/>
      <c r="J114" s="39"/>
      <c r="K114" s="39"/>
      <c r="L114" s="43"/>
      <c r="M114" s="227"/>
      <c r="N114" s="228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157</v>
      </c>
      <c r="AU114" s="16" t="s">
        <v>77</v>
      </c>
    </row>
    <row r="115" s="1" customFormat="1" ht="16.5" customHeight="1">
      <c r="A115" s="37"/>
      <c r="B115" s="38"/>
      <c r="C115" s="211" t="s">
        <v>586</v>
      </c>
      <c r="D115" s="211" t="s">
        <v>151</v>
      </c>
      <c r="E115" s="212" t="s">
        <v>1079</v>
      </c>
      <c r="F115" s="213" t="s">
        <v>1080</v>
      </c>
      <c r="G115" s="214" t="s">
        <v>484</v>
      </c>
      <c r="H115" s="215">
        <v>160</v>
      </c>
      <c r="I115" s="216">
        <v>5.9000000000000004</v>
      </c>
      <c r="J115" s="217">
        <f>ROUND(I115*H115,2)</f>
        <v>944</v>
      </c>
      <c r="K115" s="213" t="s">
        <v>19</v>
      </c>
      <c r="L115" s="43"/>
      <c r="M115" s="218" t="s">
        <v>19</v>
      </c>
      <c r="N115" s="219" t="s">
        <v>45</v>
      </c>
      <c r="O115" s="83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2" t="s">
        <v>91</v>
      </c>
      <c r="AT115" s="222" t="s">
        <v>151</v>
      </c>
      <c r="AU115" s="222" t="s">
        <v>77</v>
      </c>
      <c r="AY115" s="16" t="s">
        <v>148</v>
      </c>
      <c r="BE115" s="223">
        <f>IF(N115="základní",J115,0)</f>
        <v>0</v>
      </c>
      <c r="BF115" s="223">
        <f>IF(N115="snížená",J115,0)</f>
        <v>944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6" t="s">
        <v>81</v>
      </c>
      <c r="BK115" s="223">
        <f>ROUND(I115*H115,2)</f>
        <v>944</v>
      </c>
      <c r="BL115" s="16" t="s">
        <v>91</v>
      </c>
      <c r="BM115" s="222" t="s">
        <v>259</v>
      </c>
    </row>
    <row r="116" s="1" customFormat="1">
      <c r="A116" s="37"/>
      <c r="B116" s="38"/>
      <c r="C116" s="39"/>
      <c r="D116" s="224" t="s">
        <v>157</v>
      </c>
      <c r="E116" s="39"/>
      <c r="F116" s="225" t="s">
        <v>1080</v>
      </c>
      <c r="G116" s="39"/>
      <c r="H116" s="39"/>
      <c r="I116" s="226"/>
      <c r="J116" s="39"/>
      <c r="K116" s="39"/>
      <c r="L116" s="43"/>
      <c r="M116" s="227"/>
      <c r="N116" s="228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157</v>
      </c>
      <c r="AU116" s="16" t="s">
        <v>77</v>
      </c>
    </row>
    <row r="117" s="1" customFormat="1" ht="16.5" customHeight="1">
      <c r="A117" s="37"/>
      <c r="B117" s="38"/>
      <c r="C117" s="211" t="s">
        <v>588</v>
      </c>
      <c r="D117" s="211" t="s">
        <v>151</v>
      </c>
      <c r="E117" s="212" t="s">
        <v>1081</v>
      </c>
      <c r="F117" s="213" t="s">
        <v>1082</v>
      </c>
      <c r="G117" s="214" t="s">
        <v>484</v>
      </c>
      <c r="H117" s="215">
        <v>4</v>
      </c>
      <c r="I117" s="216">
        <v>159.30000000000001</v>
      </c>
      <c r="J117" s="217">
        <f>ROUND(I117*H117,2)</f>
        <v>637.20000000000005</v>
      </c>
      <c r="K117" s="213" t="s">
        <v>19</v>
      </c>
      <c r="L117" s="43"/>
      <c r="M117" s="218" t="s">
        <v>19</v>
      </c>
      <c r="N117" s="219" t="s">
        <v>45</v>
      </c>
      <c r="O117" s="83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2" t="s">
        <v>91</v>
      </c>
      <c r="AT117" s="222" t="s">
        <v>151</v>
      </c>
      <c r="AU117" s="222" t="s">
        <v>77</v>
      </c>
      <c r="AY117" s="16" t="s">
        <v>148</v>
      </c>
      <c r="BE117" s="223">
        <f>IF(N117="základní",J117,0)</f>
        <v>0</v>
      </c>
      <c r="BF117" s="223">
        <f>IF(N117="snížená",J117,0)</f>
        <v>637.20000000000005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16" t="s">
        <v>81</v>
      </c>
      <c r="BK117" s="223">
        <f>ROUND(I117*H117,2)</f>
        <v>637.20000000000005</v>
      </c>
      <c r="BL117" s="16" t="s">
        <v>91</v>
      </c>
      <c r="BM117" s="222" t="s">
        <v>276</v>
      </c>
    </row>
    <row r="118" s="1" customFormat="1">
      <c r="A118" s="37"/>
      <c r="B118" s="38"/>
      <c r="C118" s="39"/>
      <c r="D118" s="224" t="s">
        <v>157</v>
      </c>
      <c r="E118" s="39"/>
      <c r="F118" s="225" t="s">
        <v>1082</v>
      </c>
      <c r="G118" s="39"/>
      <c r="H118" s="39"/>
      <c r="I118" s="226"/>
      <c r="J118" s="39"/>
      <c r="K118" s="39"/>
      <c r="L118" s="43"/>
      <c r="M118" s="227"/>
      <c r="N118" s="228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157</v>
      </c>
      <c r="AU118" s="16" t="s">
        <v>77</v>
      </c>
    </row>
    <row r="119" s="1" customFormat="1" ht="16.5" customHeight="1">
      <c r="A119" s="37"/>
      <c r="B119" s="38"/>
      <c r="C119" s="211" t="s">
        <v>206</v>
      </c>
      <c r="D119" s="211" t="s">
        <v>151</v>
      </c>
      <c r="E119" s="212" t="s">
        <v>995</v>
      </c>
      <c r="F119" s="213" t="s">
        <v>996</v>
      </c>
      <c r="G119" s="214" t="s">
        <v>484</v>
      </c>
      <c r="H119" s="215">
        <v>177</v>
      </c>
      <c r="I119" s="216">
        <v>159.30000000000001</v>
      </c>
      <c r="J119" s="217">
        <f>ROUND(I119*H119,2)</f>
        <v>28196.099999999999</v>
      </c>
      <c r="K119" s="213" t="s">
        <v>19</v>
      </c>
      <c r="L119" s="43"/>
      <c r="M119" s="218" t="s">
        <v>19</v>
      </c>
      <c r="N119" s="219" t="s">
        <v>45</v>
      </c>
      <c r="O119" s="83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2" t="s">
        <v>91</v>
      </c>
      <c r="AT119" s="222" t="s">
        <v>151</v>
      </c>
      <c r="AU119" s="222" t="s">
        <v>77</v>
      </c>
      <c r="AY119" s="16" t="s">
        <v>148</v>
      </c>
      <c r="BE119" s="223">
        <f>IF(N119="základní",J119,0)</f>
        <v>0</v>
      </c>
      <c r="BF119" s="223">
        <f>IF(N119="snížená",J119,0)</f>
        <v>28196.099999999999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6" t="s">
        <v>81</v>
      </c>
      <c r="BK119" s="223">
        <f>ROUND(I119*H119,2)</f>
        <v>28196.099999999999</v>
      </c>
      <c r="BL119" s="16" t="s">
        <v>91</v>
      </c>
      <c r="BM119" s="222" t="s">
        <v>291</v>
      </c>
    </row>
    <row r="120" s="1" customFormat="1">
      <c r="A120" s="37"/>
      <c r="B120" s="38"/>
      <c r="C120" s="39"/>
      <c r="D120" s="224" t="s">
        <v>157</v>
      </c>
      <c r="E120" s="39"/>
      <c r="F120" s="225" t="s">
        <v>996</v>
      </c>
      <c r="G120" s="39"/>
      <c r="H120" s="39"/>
      <c r="I120" s="226"/>
      <c r="J120" s="39"/>
      <c r="K120" s="39"/>
      <c r="L120" s="43"/>
      <c r="M120" s="227"/>
      <c r="N120" s="228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157</v>
      </c>
      <c r="AU120" s="16" t="s">
        <v>77</v>
      </c>
    </row>
    <row r="121" s="1" customFormat="1" ht="16.5" customHeight="1">
      <c r="A121" s="37"/>
      <c r="B121" s="38"/>
      <c r="C121" s="211" t="s">
        <v>212</v>
      </c>
      <c r="D121" s="211" t="s">
        <v>151</v>
      </c>
      <c r="E121" s="212" t="s">
        <v>1083</v>
      </c>
      <c r="F121" s="213" t="s">
        <v>1084</v>
      </c>
      <c r="G121" s="214" t="s">
        <v>484</v>
      </c>
      <c r="H121" s="215">
        <v>26</v>
      </c>
      <c r="I121" s="216">
        <v>1012.4400000000001</v>
      </c>
      <c r="J121" s="217">
        <f>ROUND(I121*H121,2)</f>
        <v>26323.439999999999</v>
      </c>
      <c r="K121" s="213" t="s">
        <v>19</v>
      </c>
      <c r="L121" s="43"/>
      <c r="M121" s="218" t="s">
        <v>19</v>
      </c>
      <c r="N121" s="219" t="s">
        <v>45</v>
      </c>
      <c r="O121" s="83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2" t="s">
        <v>91</v>
      </c>
      <c r="AT121" s="222" t="s">
        <v>151</v>
      </c>
      <c r="AU121" s="222" t="s">
        <v>77</v>
      </c>
      <c r="AY121" s="16" t="s">
        <v>148</v>
      </c>
      <c r="BE121" s="223">
        <f>IF(N121="základní",J121,0)</f>
        <v>0</v>
      </c>
      <c r="BF121" s="223">
        <f>IF(N121="snížená",J121,0)</f>
        <v>26323.439999999999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6" t="s">
        <v>81</v>
      </c>
      <c r="BK121" s="223">
        <f>ROUND(I121*H121,2)</f>
        <v>26323.439999999999</v>
      </c>
      <c r="BL121" s="16" t="s">
        <v>91</v>
      </c>
      <c r="BM121" s="222" t="s">
        <v>303</v>
      </c>
    </row>
    <row r="122" s="1" customFormat="1">
      <c r="A122" s="37"/>
      <c r="B122" s="38"/>
      <c r="C122" s="39"/>
      <c r="D122" s="224" t="s">
        <v>157</v>
      </c>
      <c r="E122" s="39"/>
      <c r="F122" s="225" t="s">
        <v>1084</v>
      </c>
      <c r="G122" s="39"/>
      <c r="H122" s="39"/>
      <c r="I122" s="226"/>
      <c r="J122" s="39"/>
      <c r="K122" s="39"/>
      <c r="L122" s="43"/>
      <c r="M122" s="227"/>
      <c r="N122" s="228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157</v>
      </c>
      <c r="AU122" s="16" t="s">
        <v>77</v>
      </c>
    </row>
    <row r="123" s="1" customFormat="1" ht="16.5" customHeight="1">
      <c r="A123" s="37"/>
      <c r="B123" s="38"/>
      <c r="C123" s="211" t="s">
        <v>220</v>
      </c>
      <c r="D123" s="211" t="s">
        <v>151</v>
      </c>
      <c r="E123" s="212" t="s">
        <v>1085</v>
      </c>
      <c r="F123" s="213" t="s">
        <v>1086</v>
      </c>
      <c r="G123" s="214" t="s">
        <v>484</v>
      </c>
      <c r="H123" s="215">
        <v>13</v>
      </c>
      <c r="I123" s="216">
        <v>1475</v>
      </c>
      <c r="J123" s="217">
        <f>ROUND(I123*H123,2)</f>
        <v>19175</v>
      </c>
      <c r="K123" s="213" t="s">
        <v>19</v>
      </c>
      <c r="L123" s="43"/>
      <c r="M123" s="218" t="s">
        <v>19</v>
      </c>
      <c r="N123" s="219" t="s">
        <v>45</v>
      </c>
      <c r="O123" s="83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91</v>
      </c>
      <c r="AT123" s="222" t="s">
        <v>151</v>
      </c>
      <c r="AU123" s="222" t="s">
        <v>77</v>
      </c>
      <c r="AY123" s="16" t="s">
        <v>148</v>
      </c>
      <c r="BE123" s="223">
        <f>IF(N123="základní",J123,0)</f>
        <v>0</v>
      </c>
      <c r="BF123" s="223">
        <f>IF(N123="snížená",J123,0)</f>
        <v>19175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6" t="s">
        <v>81</v>
      </c>
      <c r="BK123" s="223">
        <f>ROUND(I123*H123,2)</f>
        <v>19175</v>
      </c>
      <c r="BL123" s="16" t="s">
        <v>91</v>
      </c>
      <c r="BM123" s="222" t="s">
        <v>315</v>
      </c>
    </row>
    <row r="124" s="1" customFormat="1">
      <c r="A124" s="37"/>
      <c r="B124" s="38"/>
      <c r="C124" s="39"/>
      <c r="D124" s="224" t="s">
        <v>157</v>
      </c>
      <c r="E124" s="39"/>
      <c r="F124" s="225" t="s">
        <v>1086</v>
      </c>
      <c r="G124" s="39"/>
      <c r="H124" s="39"/>
      <c r="I124" s="226"/>
      <c r="J124" s="39"/>
      <c r="K124" s="39"/>
      <c r="L124" s="43"/>
      <c r="M124" s="227"/>
      <c r="N124" s="228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157</v>
      </c>
      <c r="AU124" s="16" t="s">
        <v>77</v>
      </c>
    </row>
    <row r="125" s="1" customFormat="1" ht="16.5" customHeight="1">
      <c r="A125" s="37"/>
      <c r="B125" s="38"/>
      <c r="C125" s="211" t="s">
        <v>8</v>
      </c>
      <c r="D125" s="211" t="s">
        <v>151</v>
      </c>
      <c r="E125" s="212" t="s">
        <v>1087</v>
      </c>
      <c r="F125" s="213" t="s">
        <v>1088</v>
      </c>
      <c r="G125" s="214" t="s">
        <v>484</v>
      </c>
      <c r="H125" s="215">
        <v>21</v>
      </c>
      <c r="I125" s="216">
        <v>658.44000000000005</v>
      </c>
      <c r="J125" s="217">
        <f>ROUND(I125*H125,2)</f>
        <v>13827.24</v>
      </c>
      <c r="K125" s="213" t="s">
        <v>19</v>
      </c>
      <c r="L125" s="43"/>
      <c r="M125" s="218" t="s">
        <v>19</v>
      </c>
      <c r="N125" s="219" t="s">
        <v>45</v>
      </c>
      <c r="O125" s="83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2" t="s">
        <v>91</v>
      </c>
      <c r="AT125" s="222" t="s">
        <v>151</v>
      </c>
      <c r="AU125" s="222" t="s">
        <v>77</v>
      </c>
      <c r="AY125" s="16" t="s">
        <v>148</v>
      </c>
      <c r="BE125" s="223">
        <f>IF(N125="základní",J125,0)</f>
        <v>0</v>
      </c>
      <c r="BF125" s="223">
        <f>IF(N125="snížená",J125,0)</f>
        <v>13827.24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6" t="s">
        <v>81</v>
      </c>
      <c r="BK125" s="223">
        <f>ROUND(I125*H125,2)</f>
        <v>13827.24</v>
      </c>
      <c r="BL125" s="16" t="s">
        <v>91</v>
      </c>
      <c r="BM125" s="222" t="s">
        <v>325</v>
      </c>
    </row>
    <row r="126" s="1" customFormat="1">
      <c r="A126" s="37"/>
      <c r="B126" s="38"/>
      <c r="C126" s="39"/>
      <c r="D126" s="224" t="s">
        <v>157</v>
      </c>
      <c r="E126" s="39"/>
      <c r="F126" s="225" t="s">
        <v>1088</v>
      </c>
      <c r="G126" s="39"/>
      <c r="H126" s="39"/>
      <c r="I126" s="226"/>
      <c r="J126" s="39"/>
      <c r="K126" s="39"/>
      <c r="L126" s="43"/>
      <c r="M126" s="227"/>
      <c r="N126" s="228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157</v>
      </c>
      <c r="AU126" s="16" t="s">
        <v>77</v>
      </c>
    </row>
    <row r="127" s="1" customFormat="1" ht="16.5" customHeight="1">
      <c r="A127" s="37"/>
      <c r="B127" s="38"/>
      <c r="C127" s="211" t="s">
        <v>235</v>
      </c>
      <c r="D127" s="211" t="s">
        <v>151</v>
      </c>
      <c r="E127" s="212" t="s">
        <v>1089</v>
      </c>
      <c r="F127" s="213" t="s">
        <v>1090</v>
      </c>
      <c r="G127" s="214" t="s">
        <v>484</v>
      </c>
      <c r="H127" s="215">
        <v>3</v>
      </c>
      <c r="I127" s="216">
        <v>767</v>
      </c>
      <c r="J127" s="217">
        <f>ROUND(I127*H127,2)</f>
        <v>2301</v>
      </c>
      <c r="K127" s="213" t="s">
        <v>19</v>
      </c>
      <c r="L127" s="43"/>
      <c r="M127" s="218" t="s">
        <v>19</v>
      </c>
      <c r="N127" s="219" t="s">
        <v>45</v>
      </c>
      <c r="O127" s="83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2" t="s">
        <v>91</v>
      </c>
      <c r="AT127" s="222" t="s">
        <v>151</v>
      </c>
      <c r="AU127" s="222" t="s">
        <v>77</v>
      </c>
      <c r="AY127" s="16" t="s">
        <v>148</v>
      </c>
      <c r="BE127" s="223">
        <f>IF(N127="základní",J127,0)</f>
        <v>0</v>
      </c>
      <c r="BF127" s="223">
        <f>IF(N127="snížená",J127,0)</f>
        <v>2301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6" t="s">
        <v>81</v>
      </c>
      <c r="BK127" s="223">
        <f>ROUND(I127*H127,2)</f>
        <v>2301</v>
      </c>
      <c r="BL127" s="16" t="s">
        <v>91</v>
      </c>
      <c r="BM127" s="222" t="s">
        <v>337</v>
      </c>
    </row>
    <row r="128" s="1" customFormat="1">
      <c r="A128" s="37"/>
      <c r="B128" s="38"/>
      <c r="C128" s="39"/>
      <c r="D128" s="224" t="s">
        <v>157</v>
      </c>
      <c r="E128" s="39"/>
      <c r="F128" s="225" t="s">
        <v>1090</v>
      </c>
      <c r="G128" s="39"/>
      <c r="H128" s="39"/>
      <c r="I128" s="226"/>
      <c r="J128" s="39"/>
      <c r="K128" s="39"/>
      <c r="L128" s="43"/>
      <c r="M128" s="227"/>
      <c r="N128" s="228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77</v>
      </c>
    </row>
    <row r="129" s="1" customFormat="1" ht="16.5" customHeight="1">
      <c r="A129" s="37"/>
      <c r="B129" s="38"/>
      <c r="C129" s="211" t="s">
        <v>435</v>
      </c>
      <c r="D129" s="211" t="s">
        <v>151</v>
      </c>
      <c r="E129" s="212" t="s">
        <v>1091</v>
      </c>
      <c r="F129" s="213" t="s">
        <v>1092</v>
      </c>
      <c r="G129" s="214" t="s">
        <v>716</v>
      </c>
      <c r="H129" s="215">
        <v>150</v>
      </c>
      <c r="I129" s="216">
        <v>123.90000000000001</v>
      </c>
      <c r="J129" s="217">
        <f>ROUND(I129*H129,2)</f>
        <v>18585</v>
      </c>
      <c r="K129" s="213" t="s">
        <v>19</v>
      </c>
      <c r="L129" s="43"/>
      <c r="M129" s="218" t="s">
        <v>19</v>
      </c>
      <c r="N129" s="219" t="s">
        <v>45</v>
      </c>
      <c r="O129" s="83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2" t="s">
        <v>91</v>
      </c>
      <c r="AT129" s="222" t="s">
        <v>151</v>
      </c>
      <c r="AU129" s="222" t="s">
        <v>77</v>
      </c>
      <c r="AY129" s="16" t="s">
        <v>148</v>
      </c>
      <c r="BE129" s="223">
        <f>IF(N129="základní",J129,0)</f>
        <v>0</v>
      </c>
      <c r="BF129" s="223">
        <f>IF(N129="snížená",J129,0)</f>
        <v>18585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6" t="s">
        <v>81</v>
      </c>
      <c r="BK129" s="223">
        <f>ROUND(I129*H129,2)</f>
        <v>18585</v>
      </c>
      <c r="BL129" s="16" t="s">
        <v>91</v>
      </c>
      <c r="BM129" s="222" t="s">
        <v>1093</v>
      </c>
    </row>
    <row r="130" s="1" customFormat="1">
      <c r="A130" s="37"/>
      <c r="B130" s="38"/>
      <c r="C130" s="39"/>
      <c r="D130" s="224" t="s">
        <v>157</v>
      </c>
      <c r="E130" s="39"/>
      <c r="F130" s="225" t="s">
        <v>1092</v>
      </c>
      <c r="G130" s="39"/>
      <c r="H130" s="39"/>
      <c r="I130" s="226"/>
      <c r="J130" s="39"/>
      <c r="K130" s="39"/>
      <c r="L130" s="43"/>
      <c r="M130" s="227"/>
      <c r="N130" s="228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157</v>
      </c>
      <c r="AU130" s="16" t="s">
        <v>77</v>
      </c>
    </row>
    <row r="131" s="1" customFormat="1" ht="16.5" customHeight="1">
      <c r="A131" s="37"/>
      <c r="B131" s="38"/>
      <c r="C131" s="211" t="s">
        <v>443</v>
      </c>
      <c r="D131" s="211" t="s">
        <v>151</v>
      </c>
      <c r="E131" s="212" t="s">
        <v>983</v>
      </c>
      <c r="F131" s="213" t="s">
        <v>1094</v>
      </c>
      <c r="G131" s="214" t="s">
        <v>716</v>
      </c>
      <c r="H131" s="215">
        <v>880</v>
      </c>
      <c r="I131" s="216">
        <v>14.16</v>
      </c>
      <c r="J131" s="217">
        <f>ROUND(I131*H131,2)</f>
        <v>12460.799999999999</v>
      </c>
      <c r="K131" s="213" t="s">
        <v>19</v>
      </c>
      <c r="L131" s="43"/>
      <c r="M131" s="218" t="s">
        <v>19</v>
      </c>
      <c r="N131" s="219" t="s">
        <v>45</v>
      </c>
      <c r="O131" s="83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2" t="s">
        <v>91</v>
      </c>
      <c r="AT131" s="222" t="s">
        <v>151</v>
      </c>
      <c r="AU131" s="222" t="s">
        <v>77</v>
      </c>
      <c r="AY131" s="16" t="s">
        <v>148</v>
      </c>
      <c r="BE131" s="223">
        <f>IF(N131="základní",J131,0)</f>
        <v>0</v>
      </c>
      <c r="BF131" s="223">
        <f>IF(N131="snížená",J131,0)</f>
        <v>12460.799999999999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6" t="s">
        <v>81</v>
      </c>
      <c r="BK131" s="223">
        <f>ROUND(I131*H131,2)</f>
        <v>12460.799999999999</v>
      </c>
      <c r="BL131" s="16" t="s">
        <v>91</v>
      </c>
      <c r="BM131" s="222" t="s">
        <v>1095</v>
      </c>
    </row>
    <row r="132" s="1" customFormat="1">
      <c r="A132" s="37"/>
      <c r="B132" s="38"/>
      <c r="C132" s="39"/>
      <c r="D132" s="224" t="s">
        <v>157</v>
      </c>
      <c r="E132" s="39"/>
      <c r="F132" s="225" t="s">
        <v>1094</v>
      </c>
      <c r="G132" s="39"/>
      <c r="H132" s="39"/>
      <c r="I132" s="226"/>
      <c r="J132" s="39"/>
      <c r="K132" s="39"/>
      <c r="L132" s="43"/>
      <c r="M132" s="227"/>
      <c r="N132" s="228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157</v>
      </c>
      <c r="AU132" s="16" t="s">
        <v>77</v>
      </c>
    </row>
    <row r="133" s="1" customFormat="1" ht="16.5" customHeight="1">
      <c r="A133" s="37"/>
      <c r="B133" s="38"/>
      <c r="C133" s="211" t="s">
        <v>449</v>
      </c>
      <c r="D133" s="211" t="s">
        <v>151</v>
      </c>
      <c r="E133" s="212" t="s">
        <v>1096</v>
      </c>
      <c r="F133" s="213" t="s">
        <v>1076</v>
      </c>
      <c r="G133" s="214" t="s">
        <v>484</v>
      </c>
      <c r="H133" s="215">
        <v>22</v>
      </c>
      <c r="I133" s="216">
        <v>21.239999999999998</v>
      </c>
      <c r="J133" s="217">
        <f>ROUND(I133*H133,2)</f>
        <v>467.27999999999997</v>
      </c>
      <c r="K133" s="213" t="s">
        <v>19</v>
      </c>
      <c r="L133" s="43"/>
      <c r="M133" s="218" t="s">
        <v>19</v>
      </c>
      <c r="N133" s="219" t="s">
        <v>45</v>
      </c>
      <c r="O133" s="83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2" t="s">
        <v>91</v>
      </c>
      <c r="AT133" s="222" t="s">
        <v>151</v>
      </c>
      <c r="AU133" s="222" t="s">
        <v>77</v>
      </c>
      <c r="AY133" s="16" t="s">
        <v>148</v>
      </c>
      <c r="BE133" s="223">
        <f>IF(N133="základní",J133,0)</f>
        <v>0</v>
      </c>
      <c r="BF133" s="223">
        <f>IF(N133="snížená",J133,0)</f>
        <v>467.27999999999997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6" t="s">
        <v>81</v>
      </c>
      <c r="BK133" s="223">
        <f>ROUND(I133*H133,2)</f>
        <v>467.27999999999997</v>
      </c>
      <c r="BL133" s="16" t="s">
        <v>91</v>
      </c>
      <c r="BM133" s="222" t="s">
        <v>1097</v>
      </c>
    </row>
    <row r="134" s="1" customFormat="1">
      <c r="A134" s="37"/>
      <c r="B134" s="38"/>
      <c r="C134" s="39"/>
      <c r="D134" s="224" t="s">
        <v>157</v>
      </c>
      <c r="E134" s="39"/>
      <c r="F134" s="225" t="s">
        <v>1076</v>
      </c>
      <c r="G134" s="39"/>
      <c r="H134" s="39"/>
      <c r="I134" s="226"/>
      <c r="J134" s="39"/>
      <c r="K134" s="39"/>
      <c r="L134" s="43"/>
      <c r="M134" s="227"/>
      <c r="N134" s="228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157</v>
      </c>
      <c r="AU134" s="16" t="s">
        <v>77</v>
      </c>
    </row>
    <row r="135" s="1" customFormat="1" ht="16.5" customHeight="1">
      <c r="A135" s="37"/>
      <c r="B135" s="38"/>
      <c r="C135" s="211" t="s">
        <v>455</v>
      </c>
      <c r="D135" s="211" t="s">
        <v>151</v>
      </c>
      <c r="E135" s="212" t="s">
        <v>1098</v>
      </c>
      <c r="F135" s="213" t="s">
        <v>1099</v>
      </c>
      <c r="G135" s="214" t="s">
        <v>484</v>
      </c>
      <c r="H135" s="215">
        <v>22</v>
      </c>
      <c r="I135" s="216">
        <v>289.10000000000002</v>
      </c>
      <c r="J135" s="217">
        <f>ROUND(I135*H135,2)</f>
        <v>6360.1999999999998</v>
      </c>
      <c r="K135" s="213" t="s">
        <v>19</v>
      </c>
      <c r="L135" s="43"/>
      <c r="M135" s="218" t="s">
        <v>19</v>
      </c>
      <c r="N135" s="219" t="s">
        <v>45</v>
      </c>
      <c r="O135" s="83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91</v>
      </c>
      <c r="AT135" s="222" t="s">
        <v>151</v>
      </c>
      <c r="AU135" s="222" t="s">
        <v>77</v>
      </c>
      <c r="AY135" s="16" t="s">
        <v>148</v>
      </c>
      <c r="BE135" s="223">
        <f>IF(N135="základní",J135,0)</f>
        <v>0</v>
      </c>
      <c r="BF135" s="223">
        <f>IF(N135="snížená",J135,0)</f>
        <v>6360.1999999999998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6" t="s">
        <v>81</v>
      </c>
      <c r="BK135" s="223">
        <f>ROUND(I135*H135,2)</f>
        <v>6360.1999999999998</v>
      </c>
      <c r="BL135" s="16" t="s">
        <v>91</v>
      </c>
      <c r="BM135" s="222" t="s">
        <v>1100</v>
      </c>
    </row>
    <row r="136" s="1" customFormat="1">
      <c r="A136" s="37"/>
      <c r="B136" s="38"/>
      <c r="C136" s="39"/>
      <c r="D136" s="224" t="s">
        <v>157</v>
      </c>
      <c r="E136" s="39"/>
      <c r="F136" s="225" t="s">
        <v>1099</v>
      </c>
      <c r="G136" s="39"/>
      <c r="H136" s="39"/>
      <c r="I136" s="226"/>
      <c r="J136" s="39"/>
      <c r="K136" s="39"/>
      <c r="L136" s="43"/>
      <c r="M136" s="227"/>
      <c r="N136" s="228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157</v>
      </c>
      <c r="AU136" s="16" t="s">
        <v>77</v>
      </c>
    </row>
    <row r="137" s="1" customFormat="1" ht="16.5" customHeight="1">
      <c r="A137" s="37"/>
      <c r="B137" s="38"/>
      <c r="C137" s="211" t="s">
        <v>461</v>
      </c>
      <c r="D137" s="211" t="s">
        <v>151</v>
      </c>
      <c r="E137" s="212" t="s">
        <v>991</v>
      </c>
      <c r="F137" s="213" t="s">
        <v>1101</v>
      </c>
      <c r="G137" s="214" t="s">
        <v>484</v>
      </c>
      <c r="H137" s="215">
        <v>1</v>
      </c>
      <c r="I137" s="216">
        <v>5415.0200000000004</v>
      </c>
      <c r="J137" s="217">
        <f>ROUND(I137*H137,2)</f>
        <v>5415.0200000000004</v>
      </c>
      <c r="K137" s="213" t="s">
        <v>19</v>
      </c>
      <c r="L137" s="43"/>
      <c r="M137" s="218" t="s">
        <v>19</v>
      </c>
      <c r="N137" s="219" t="s">
        <v>45</v>
      </c>
      <c r="O137" s="83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2" t="s">
        <v>91</v>
      </c>
      <c r="AT137" s="222" t="s">
        <v>151</v>
      </c>
      <c r="AU137" s="222" t="s">
        <v>77</v>
      </c>
      <c r="AY137" s="16" t="s">
        <v>148</v>
      </c>
      <c r="BE137" s="223">
        <f>IF(N137="základní",J137,0)</f>
        <v>0</v>
      </c>
      <c r="BF137" s="223">
        <f>IF(N137="snížená",J137,0)</f>
        <v>5415.0200000000004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6" t="s">
        <v>81</v>
      </c>
      <c r="BK137" s="223">
        <f>ROUND(I137*H137,2)</f>
        <v>5415.0200000000004</v>
      </c>
      <c r="BL137" s="16" t="s">
        <v>91</v>
      </c>
      <c r="BM137" s="222" t="s">
        <v>1102</v>
      </c>
    </row>
    <row r="138" s="1" customFormat="1">
      <c r="A138" s="37"/>
      <c r="B138" s="38"/>
      <c r="C138" s="39"/>
      <c r="D138" s="224" t="s">
        <v>157</v>
      </c>
      <c r="E138" s="39"/>
      <c r="F138" s="225" t="s">
        <v>1101</v>
      </c>
      <c r="G138" s="39"/>
      <c r="H138" s="39"/>
      <c r="I138" s="226"/>
      <c r="J138" s="39"/>
      <c r="K138" s="39"/>
      <c r="L138" s="43"/>
      <c r="M138" s="227"/>
      <c r="N138" s="228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157</v>
      </c>
      <c r="AU138" s="16" t="s">
        <v>77</v>
      </c>
    </row>
    <row r="139" s="1" customFormat="1" ht="16.5" customHeight="1">
      <c r="A139" s="37"/>
      <c r="B139" s="38"/>
      <c r="C139" s="211" t="s">
        <v>467</v>
      </c>
      <c r="D139" s="211" t="s">
        <v>151</v>
      </c>
      <c r="E139" s="212" t="s">
        <v>993</v>
      </c>
      <c r="F139" s="213" t="s">
        <v>1103</v>
      </c>
      <c r="G139" s="214" t="s">
        <v>484</v>
      </c>
      <c r="H139" s="215">
        <v>1</v>
      </c>
      <c r="I139" s="216">
        <v>4707.0200000000004</v>
      </c>
      <c r="J139" s="217">
        <f>ROUND(I139*H139,2)</f>
        <v>4707.0200000000004</v>
      </c>
      <c r="K139" s="213" t="s">
        <v>19</v>
      </c>
      <c r="L139" s="43"/>
      <c r="M139" s="218" t="s">
        <v>19</v>
      </c>
      <c r="N139" s="219" t="s">
        <v>45</v>
      </c>
      <c r="O139" s="83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2" t="s">
        <v>91</v>
      </c>
      <c r="AT139" s="222" t="s">
        <v>151</v>
      </c>
      <c r="AU139" s="222" t="s">
        <v>77</v>
      </c>
      <c r="AY139" s="16" t="s">
        <v>148</v>
      </c>
      <c r="BE139" s="223">
        <f>IF(N139="základní",J139,0)</f>
        <v>0</v>
      </c>
      <c r="BF139" s="223">
        <f>IF(N139="snížená",J139,0)</f>
        <v>4707.0200000000004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6" t="s">
        <v>81</v>
      </c>
      <c r="BK139" s="223">
        <f>ROUND(I139*H139,2)</f>
        <v>4707.0200000000004</v>
      </c>
      <c r="BL139" s="16" t="s">
        <v>91</v>
      </c>
      <c r="BM139" s="222" t="s">
        <v>1104</v>
      </c>
    </row>
    <row r="140" s="1" customFormat="1">
      <c r="A140" s="37"/>
      <c r="B140" s="38"/>
      <c r="C140" s="39"/>
      <c r="D140" s="224" t="s">
        <v>157</v>
      </c>
      <c r="E140" s="39"/>
      <c r="F140" s="225" t="s">
        <v>1103</v>
      </c>
      <c r="G140" s="39"/>
      <c r="H140" s="39"/>
      <c r="I140" s="226"/>
      <c r="J140" s="39"/>
      <c r="K140" s="39"/>
      <c r="L140" s="43"/>
      <c r="M140" s="227"/>
      <c r="N140" s="228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157</v>
      </c>
      <c r="AU140" s="16" t="s">
        <v>77</v>
      </c>
    </row>
    <row r="141" s="1" customFormat="1" ht="16.5" customHeight="1">
      <c r="A141" s="37"/>
      <c r="B141" s="38"/>
      <c r="C141" s="211" t="s">
        <v>473</v>
      </c>
      <c r="D141" s="211" t="s">
        <v>151</v>
      </c>
      <c r="E141" s="212" t="s">
        <v>1105</v>
      </c>
      <c r="F141" s="213" t="s">
        <v>1106</v>
      </c>
      <c r="G141" s="214" t="s">
        <v>484</v>
      </c>
      <c r="H141" s="215">
        <v>3</v>
      </c>
      <c r="I141" s="216">
        <v>1239</v>
      </c>
      <c r="J141" s="217">
        <f>ROUND(I141*H141,2)</f>
        <v>3717</v>
      </c>
      <c r="K141" s="213" t="s">
        <v>19</v>
      </c>
      <c r="L141" s="43"/>
      <c r="M141" s="218" t="s">
        <v>19</v>
      </c>
      <c r="N141" s="219" t="s">
        <v>45</v>
      </c>
      <c r="O141" s="83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91</v>
      </c>
      <c r="AT141" s="222" t="s">
        <v>151</v>
      </c>
      <c r="AU141" s="222" t="s">
        <v>77</v>
      </c>
      <c r="AY141" s="16" t="s">
        <v>148</v>
      </c>
      <c r="BE141" s="223">
        <f>IF(N141="základní",J141,0)</f>
        <v>0</v>
      </c>
      <c r="BF141" s="223">
        <f>IF(N141="snížená",J141,0)</f>
        <v>3717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6" t="s">
        <v>81</v>
      </c>
      <c r="BK141" s="223">
        <f>ROUND(I141*H141,2)</f>
        <v>3717</v>
      </c>
      <c r="BL141" s="16" t="s">
        <v>91</v>
      </c>
      <c r="BM141" s="222" t="s">
        <v>1107</v>
      </c>
    </row>
    <row r="142" s="1" customFormat="1">
      <c r="A142" s="37"/>
      <c r="B142" s="38"/>
      <c r="C142" s="39"/>
      <c r="D142" s="224" t="s">
        <v>157</v>
      </c>
      <c r="E142" s="39"/>
      <c r="F142" s="225" t="s">
        <v>1106</v>
      </c>
      <c r="G142" s="39"/>
      <c r="H142" s="39"/>
      <c r="I142" s="226"/>
      <c r="J142" s="39"/>
      <c r="K142" s="39"/>
      <c r="L142" s="43"/>
      <c r="M142" s="227"/>
      <c r="N142" s="228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157</v>
      </c>
      <c r="AU142" s="16" t="s">
        <v>77</v>
      </c>
    </row>
    <row r="143" s="11" customFormat="1" ht="25.92" customHeight="1">
      <c r="A143" s="11"/>
      <c r="B143" s="195"/>
      <c r="C143" s="196"/>
      <c r="D143" s="197" t="s">
        <v>72</v>
      </c>
      <c r="E143" s="198" t="s">
        <v>997</v>
      </c>
      <c r="F143" s="198" t="s">
        <v>998</v>
      </c>
      <c r="G143" s="196"/>
      <c r="H143" s="196"/>
      <c r="I143" s="199"/>
      <c r="J143" s="200">
        <f>BK143</f>
        <v>48612.460000000006</v>
      </c>
      <c r="K143" s="196"/>
      <c r="L143" s="201"/>
      <c r="M143" s="202"/>
      <c r="N143" s="203"/>
      <c r="O143" s="203"/>
      <c r="P143" s="204">
        <f>SUM(P144:P157)</f>
        <v>0</v>
      </c>
      <c r="Q143" s="203"/>
      <c r="R143" s="204">
        <f>SUM(R144:R157)</f>
        <v>0</v>
      </c>
      <c r="S143" s="203"/>
      <c r="T143" s="205">
        <f>SUM(T144:T157)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06" t="s">
        <v>77</v>
      </c>
      <c r="AT143" s="207" t="s">
        <v>72</v>
      </c>
      <c r="AU143" s="207" t="s">
        <v>73</v>
      </c>
      <c r="AY143" s="206" t="s">
        <v>148</v>
      </c>
      <c r="BK143" s="208">
        <f>SUM(BK144:BK157)</f>
        <v>48612.460000000006</v>
      </c>
    </row>
    <row r="144" s="1" customFormat="1" ht="16.5" customHeight="1">
      <c r="A144" s="37"/>
      <c r="B144" s="38"/>
      <c r="C144" s="211" t="s">
        <v>241</v>
      </c>
      <c r="D144" s="211" t="s">
        <v>151</v>
      </c>
      <c r="E144" s="212" t="s">
        <v>1108</v>
      </c>
      <c r="F144" s="213" t="s">
        <v>1109</v>
      </c>
      <c r="G144" s="214" t="s">
        <v>484</v>
      </c>
      <c r="H144" s="215">
        <v>1</v>
      </c>
      <c r="I144" s="216">
        <v>1475</v>
      </c>
      <c r="J144" s="217">
        <f>ROUND(I144*H144,2)</f>
        <v>1475</v>
      </c>
      <c r="K144" s="213" t="s">
        <v>19</v>
      </c>
      <c r="L144" s="43"/>
      <c r="M144" s="218" t="s">
        <v>19</v>
      </c>
      <c r="N144" s="219" t="s">
        <v>45</v>
      </c>
      <c r="O144" s="83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91</v>
      </c>
      <c r="AT144" s="222" t="s">
        <v>151</v>
      </c>
      <c r="AU144" s="222" t="s">
        <v>77</v>
      </c>
      <c r="AY144" s="16" t="s">
        <v>148</v>
      </c>
      <c r="BE144" s="223">
        <f>IF(N144="základní",J144,0)</f>
        <v>0</v>
      </c>
      <c r="BF144" s="223">
        <f>IF(N144="snížená",J144,0)</f>
        <v>1475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6" t="s">
        <v>81</v>
      </c>
      <c r="BK144" s="223">
        <f>ROUND(I144*H144,2)</f>
        <v>1475</v>
      </c>
      <c r="BL144" s="16" t="s">
        <v>91</v>
      </c>
      <c r="BM144" s="222" t="s">
        <v>512</v>
      </c>
    </row>
    <row r="145" s="1" customFormat="1">
      <c r="A145" s="37"/>
      <c r="B145" s="38"/>
      <c r="C145" s="39"/>
      <c r="D145" s="224" t="s">
        <v>157</v>
      </c>
      <c r="E145" s="39"/>
      <c r="F145" s="225" t="s">
        <v>1109</v>
      </c>
      <c r="G145" s="39"/>
      <c r="H145" s="39"/>
      <c r="I145" s="226"/>
      <c r="J145" s="39"/>
      <c r="K145" s="39"/>
      <c r="L145" s="43"/>
      <c r="M145" s="227"/>
      <c r="N145" s="228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157</v>
      </c>
      <c r="AU145" s="16" t="s">
        <v>77</v>
      </c>
    </row>
    <row r="146" s="1" customFormat="1" ht="16.5" customHeight="1">
      <c r="A146" s="37"/>
      <c r="B146" s="38"/>
      <c r="C146" s="211" t="s">
        <v>247</v>
      </c>
      <c r="D146" s="211" t="s">
        <v>151</v>
      </c>
      <c r="E146" s="212" t="s">
        <v>1001</v>
      </c>
      <c r="F146" s="213" t="s">
        <v>1002</v>
      </c>
      <c r="G146" s="214" t="s">
        <v>484</v>
      </c>
      <c r="H146" s="215">
        <v>1</v>
      </c>
      <c r="I146" s="216">
        <v>637.20000000000005</v>
      </c>
      <c r="J146" s="217">
        <f>ROUND(I146*H146,2)</f>
        <v>637.20000000000005</v>
      </c>
      <c r="K146" s="213" t="s">
        <v>19</v>
      </c>
      <c r="L146" s="43"/>
      <c r="M146" s="218" t="s">
        <v>19</v>
      </c>
      <c r="N146" s="219" t="s">
        <v>45</v>
      </c>
      <c r="O146" s="83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2" t="s">
        <v>91</v>
      </c>
      <c r="AT146" s="222" t="s">
        <v>151</v>
      </c>
      <c r="AU146" s="222" t="s">
        <v>77</v>
      </c>
      <c r="AY146" s="16" t="s">
        <v>148</v>
      </c>
      <c r="BE146" s="223">
        <f>IF(N146="základní",J146,0)</f>
        <v>0</v>
      </c>
      <c r="BF146" s="223">
        <f>IF(N146="snížená",J146,0)</f>
        <v>637.20000000000005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6" t="s">
        <v>81</v>
      </c>
      <c r="BK146" s="223">
        <f>ROUND(I146*H146,2)</f>
        <v>637.20000000000005</v>
      </c>
      <c r="BL146" s="16" t="s">
        <v>91</v>
      </c>
      <c r="BM146" s="222" t="s">
        <v>526</v>
      </c>
    </row>
    <row r="147" s="1" customFormat="1">
      <c r="A147" s="37"/>
      <c r="B147" s="38"/>
      <c r="C147" s="39"/>
      <c r="D147" s="224" t="s">
        <v>157</v>
      </c>
      <c r="E147" s="39"/>
      <c r="F147" s="225" t="s">
        <v>1002</v>
      </c>
      <c r="G147" s="39"/>
      <c r="H147" s="39"/>
      <c r="I147" s="226"/>
      <c r="J147" s="39"/>
      <c r="K147" s="39"/>
      <c r="L147" s="43"/>
      <c r="M147" s="227"/>
      <c r="N147" s="228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157</v>
      </c>
      <c r="AU147" s="16" t="s">
        <v>77</v>
      </c>
    </row>
    <row r="148" s="1" customFormat="1" ht="16.5" customHeight="1">
      <c r="A148" s="37"/>
      <c r="B148" s="38"/>
      <c r="C148" s="211" t="s">
        <v>253</v>
      </c>
      <c r="D148" s="211" t="s">
        <v>151</v>
      </c>
      <c r="E148" s="212" t="s">
        <v>1110</v>
      </c>
      <c r="F148" s="213" t="s">
        <v>1111</v>
      </c>
      <c r="G148" s="214" t="s">
        <v>484</v>
      </c>
      <c r="H148" s="215">
        <v>1</v>
      </c>
      <c r="I148" s="216">
        <v>6431</v>
      </c>
      <c r="J148" s="217">
        <f>ROUND(I148*H148,2)</f>
        <v>6431</v>
      </c>
      <c r="K148" s="213" t="s">
        <v>19</v>
      </c>
      <c r="L148" s="43"/>
      <c r="M148" s="218" t="s">
        <v>19</v>
      </c>
      <c r="N148" s="219" t="s">
        <v>45</v>
      </c>
      <c r="O148" s="83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91</v>
      </c>
      <c r="AT148" s="222" t="s">
        <v>151</v>
      </c>
      <c r="AU148" s="222" t="s">
        <v>77</v>
      </c>
      <c r="AY148" s="16" t="s">
        <v>148</v>
      </c>
      <c r="BE148" s="223">
        <f>IF(N148="základní",J148,0)</f>
        <v>0</v>
      </c>
      <c r="BF148" s="223">
        <f>IF(N148="snížená",J148,0)</f>
        <v>6431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81</v>
      </c>
      <c r="BK148" s="223">
        <f>ROUND(I148*H148,2)</f>
        <v>6431</v>
      </c>
      <c r="BL148" s="16" t="s">
        <v>91</v>
      </c>
      <c r="BM148" s="222" t="s">
        <v>543</v>
      </c>
    </row>
    <row r="149" s="1" customFormat="1">
      <c r="A149" s="37"/>
      <c r="B149" s="38"/>
      <c r="C149" s="39"/>
      <c r="D149" s="224" t="s">
        <v>157</v>
      </c>
      <c r="E149" s="39"/>
      <c r="F149" s="225" t="s">
        <v>1111</v>
      </c>
      <c r="G149" s="39"/>
      <c r="H149" s="39"/>
      <c r="I149" s="226"/>
      <c r="J149" s="39"/>
      <c r="K149" s="39"/>
      <c r="L149" s="43"/>
      <c r="M149" s="227"/>
      <c r="N149" s="228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157</v>
      </c>
      <c r="AU149" s="16" t="s">
        <v>77</v>
      </c>
    </row>
    <row r="150" s="1" customFormat="1" ht="16.5" customHeight="1">
      <c r="A150" s="37"/>
      <c r="B150" s="38"/>
      <c r="C150" s="211" t="s">
        <v>259</v>
      </c>
      <c r="D150" s="211" t="s">
        <v>151</v>
      </c>
      <c r="E150" s="212" t="s">
        <v>1112</v>
      </c>
      <c r="F150" s="213" t="s">
        <v>1113</v>
      </c>
      <c r="G150" s="214" t="s">
        <v>484</v>
      </c>
      <c r="H150" s="215">
        <v>1</v>
      </c>
      <c r="I150" s="216">
        <v>1164.6600000000001</v>
      </c>
      <c r="J150" s="217">
        <f>ROUND(I150*H150,2)</f>
        <v>1164.6600000000001</v>
      </c>
      <c r="K150" s="213" t="s">
        <v>19</v>
      </c>
      <c r="L150" s="43"/>
      <c r="M150" s="218" t="s">
        <v>19</v>
      </c>
      <c r="N150" s="219" t="s">
        <v>45</v>
      </c>
      <c r="O150" s="83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2" t="s">
        <v>91</v>
      </c>
      <c r="AT150" s="222" t="s">
        <v>151</v>
      </c>
      <c r="AU150" s="222" t="s">
        <v>77</v>
      </c>
      <c r="AY150" s="16" t="s">
        <v>148</v>
      </c>
      <c r="BE150" s="223">
        <f>IF(N150="základní",J150,0)</f>
        <v>0</v>
      </c>
      <c r="BF150" s="223">
        <f>IF(N150="snížená",J150,0)</f>
        <v>1164.6600000000001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6" t="s">
        <v>81</v>
      </c>
      <c r="BK150" s="223">
        <f>ROUND(I150*H150,2)</f>
        <v>1164.6600000000001</v>
      </c>
      <c r="BL150" s="16" t="s">
        <v>91</v>
      </c>
      <c r="BM150" s="222" t="s">
        <v>736</v>
      </c>
    </row>
    <row r="151" s="1" customFormat="1">
      <c r="A151" s="37"/>
      <c r="B151" s="38"/>
      <c r="C151" s="39"/>
      <c r="D151" s="224" t="s">
        <v>157</v>
      </c>
      <c r="E151" s="39"/>
      <c r="F151" s="225" t="s">
        <v>1113</v>
      </c>
      <c r="G151" s="39"/>
      <c r="H151" s="39"/>
      <c r="I151" s="226"/>
      <c r="J151" s="39"/>
      <c r="K151" s="39"/>
      <c r="L151" s="43"/>
      <c r="M151" s="227"/>
      <c r="N151" s="228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157</v>
      </c>
      <c r="AU151" s="16" t="s">
        <v>77</v>
      </c>
    </row>
    <row r="152" s="1" customFormat="1" ht="16.5" customHeight="1">
      <c r="A152" s="37"/>
      <c r="B152" s="38"/>
      <c r="C152" s="211" t="s">
        <v>7</v>
      </c>
      <c r="D152" s="211" t="s">
        <v>151</v>
      </c>
      <c r="E152" s="212" t="s">
        <v>1003</v>
      </c>
      <c r="F152" s="213" t="s">
        <v>1004</v>
      </c>
      <c r="G152" s="214" t="s">
        <v>484</v>
      </c>
      <c r="H152" s="215">
        <v>32</v>
      </c>
      <c r="I152" s="216">
        <v>1164.6600000000001</v>
      </c>
      <c r="J152" s="217">
        <f>ROUND(I152*H152,2)</f>
        <v>37269.120000000003</v>
      </c>
      <c r="K152" s="213" t="s">
        <v>19</v>
      </c>
      <c r="L152" s="43"/>
      <c r="M152" s="218" t="s">
        <v>19</v>
      </c>
      <c r="N152" s="219" t="s">
        <v>45</v>
      </c>
      <c r="O152" s="83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2" t="s">
        <v>91</v>
      </c>
      <c r="AT152" s="222" t="s">
        <v>151</v>
      </c>
      <c r="AU152" s="222" t="s">
        <v>77</v>
      </c>
      <c r="AY152" s="16" t="s">
        <v>148</v>
      </c>
      <c r="BE152" s="223">
        <f>IF(N152="základní",J152,0)</f>
        <v>0</v>
      </c>
      <c r="BF152" s="223">
        <f>IF(N152="snížená",J152,0)</f>
        <v>37269.120000000003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6" t="s">
        <v>81</v>
      </c>
      <c r="BK152" s="223">
        <f>ROUND(I152*H152,2)</f>
        <v>37269.120000000003</v>
      </c>
      <c r="BL152" s="16" t="s">
        <v>91</v>
      </c>
      <c r="BM152" s="222" t="s">
        <v>740</v>
      </c>
    </row>
    <row r="153" s="1" customFormat="1">
      <c r="A153" s="37"/>
      <c r="B153" s="38"/>
      <c r="C153" s="39"/>
      <c r="D153" s="224" t="s">
        <v>157</v>
      </c>
      <c r="E153" s="39"/>
      <c r="F153" s="225" t="s">
        <v>1004</v>
      </c>
      <c r="G153" s="39"/>
      <c r="H153" s="39"/>
      <c r="I153" s="226"/>
      <c r="J153" s="39"/>
      <c r="K153" s="39"/>
      <c r="L153" s="43"/>
      <c r="M153" s="227"/>
      <c r="N153" s="228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157</v>
      </c>
      <c r="AU153" s="16" t="s">
        <v>77</v>
      </c>
    </row>
    <row r="154" s="1" customFormat="1" ht="16.5" customHeight="1">
      <c r="A154" s="37"/>
      <c r="B154" s="38"/>
      <c r="C154" s="211" t="s">
        <v>276</v>
      </c>
      <c r="D154" s="211" t="s">
        <v>151</v>
      </c>
      <c r="E154" s="212" t="s">
        <v>1007</v>
      </c>
      <c r="F154" s="213" t="s">
        <v>1008</v>
      </c>
      <c r="G154" s="214" t="s">
        <v>484</v>
      </c>
      <c r="H154" s="215">
        <v>66</v>
      </c>
      <c r="I154" s="216">
        <v>16.52</v>
      </c>
      <c r="J154" s="217">
        <f>ROUND(I154*H154,2)</f>
        <v>1090.3199999999999</v>
      </c>
      <c r="K154" s="213" t="s">
        <v>19</v>
      </c>
      <c r="L154" s="43"/>
      <c r="M154" s="218" t="s">
        <v>19</v>
      </c>
      <c r="N154" s="219" t="s">
        <v>45</v>
      </c>
      <c r="O154" s="83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2" t="s">
        <v>91</v>
      </c>
      <c r="AT154" s="222" t="s">
        <v>151</v>
      </c>
      <c r="AU154" s="222" t="s">
        <v>77</v>
      </c>
      <c r="AY154" s="16" t="s">
        <v>148</v>
      </c>
      <c r="BE154" s="223">
        <f>IF(N154="základní",J154,0)</f>
        <v>0</v>
      </c>
      <c r="BF154" s="223">
        <f>IF(N154="snížená",J154,0)</f>
        <v>1090.3199999999999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6" t="s">
        <v>81</v>
      </c>
      <c r="BK154" s="223">
        <f>ROUND(I154*H154,2)</f>
        <v>1090.3199999999999</v>
      </c>
      <c r="BL154" s="16" t="s">
        <v>91</v>
      </c>
      <c r="BM154" s="222" t="s">
        <v>745</v>
      </c>
    </row>
    <row r="155" s="1" customFormat="1">
      <c r="A155" s="37"/>
      <c r="B155" s="38"/>
      <c r="C155" s="39"/>
      <c r="D155" s="224" t="s">
        <v>157</v>
      </c>
      <c r="E155" s="39"/>
      <c r="F155" s="225" t="s">
        <v>1008</v>
      </c>
      <c r="G155" s="39"/>
      <c r="H155" s="39"/>
      <c r="I155" s="226"/>
      <c r="J155" s="39"/>
      <c r="K155" s="39"/>
      <c r="L155" s="43"/>
      <c r="M155" s="227"/>
      <c r="N155" s="228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157</v>
      </c>
      <c r="AU155" s="16" t="s">
        <v>77</v>
      </c>
    </row>
    <row r="156" s="1" customFormat="1" ht="16.5" customHeight="1">
      <c r="A156" s="37"/>
      <c r="B156" s="38"/>
      <c r="C156" s="211" t="s">
        <v>284</v>
      </c>
      <c r="D156" s="211" t="s">
        <v>151</v>
      </c>
      <c r="E156" s="212" t="s">
        <v>1009</v>
      </c>
      <c r="F156" s="213" t="s">
        <v>1010</v>
      </c>
      <c r="G156" s="214" t="s">
        <v>484</v>
      </c>
      <c r="H156" s="215">
        <v>33</v>
      </c>
      <c r="I156" s="216">
        <v>16.52</v>
      </c>
      <c r="J156" s="217">
        <f>ROUND(I156*H156,2)</f>
        <v>545.15999999999997</v>
      </c>
      <c r="K156" s="213" t="s">
        <v>19</v>
      </c>
      <c r="L156" s="43"/>
      <c r="M156" s="218" t="s">
        <v>19</v>
      </c>
      <c r="N156" s="219" t="s">
        <v>45</v>
      </c>
      <c r="O156" s="83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91</v>
      </c>
      <c r="AT156" s="222" t="s">
        <v>151</v>
      </c>
      <c r="AU156" s="222" t="s">
        <v>77</v>
      </c>
      <c r="AY156" s="16" t="s">
        <v>148</v>
      </c>
      <c r="BE156" s="223">
        <f>IF(N156="základní",J156,0)</f>
        <v>0</v>
      </c>
      <c r="BF156" s="223">
        <f>IF(N156="snížená",J156,0)</f>
        <v>545.15999999999997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6" t="s">
        <v>81</v>
      </c>
      <c r="BK156" s="223">
        <f>ROUND(I156*H156,2)</f>
        <v>545.15999999999997</v>
      </c>
      <c r="BL156" s="16" t="s">
        <v>91</v>
      </c>
      <c r="BM156" s="222" t="s">
        <v>753</v>
      </c>
    </row>
    <row r="157" s="1" customFormat="1">
      <c r="A157" s="37"/>
      <c r="B157" s="38"/>
      <c r="C157" s="39"/>
      <c r="D157" s="224" t="s">
        <v>157</v>
      </c>
      <c r="E157" s="39"/>
      <c r="F157" s="225" t="s">
        <v>1010</v>
      </c>
      <c r="G157" s="39"/>
      <c r="H157" s="39"/>
      <c r="I157" s="226"/>
      <c r="J157" s="39"/>
      <c r="K157" s="39"/>
      <c r="L157" s="43"/>
      <c r="M157" s="227"/>
      <c r="N157" s="228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157</v>
      </c>
      <c r="AU157" s="16" t="s">
        <v>77</v>
      </c>
    </row>
    <row r="158" s="11" customFormat="1" ht="25.92" customHeight="1">
      <c r="A158" s="11"/>
      <c r="B158" s="195"/>
      <c r="C158" s="196"/>
      <c r="D158" s="197" t="s">
        <v>72</v>
      </c>
      <c r="E158" s="198" t="s">
        <v>1011</v>
      </c>
      <c r="F158" s="198" t="s">
        <v>1012</v>
      </c>
      <c r="G158" s="196"/>
      <c r="H158" s="196"/>
      <c r="I158" s="199"/>
      <c r="J158" s="200">
        <f>BK158</f>
        <v>0</v>
      </c>
      <c r="K158" s="196"/>
      <c r="L158" s="201"/>
      <c r="M158" s="202"/>
      <c r="N158" s="203"/>
      <c r="O158" s="203"/>
      <c r="P158" s="204">
        <v>0</v>
      </c>
      <c r="Q158" s="203"/>
      <c r="R158" s="204">
        <v>0</v>
      </c>
      <c r="S158" s="203"/>
      <c r="T158" s="205"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206" t="s">
        <v>77</v>
      </c>
      <c r="AT158" s="207" t="s">
        <v>72</v>
      </c>
      <c r="AU158" s="207" t="s">
        <v>73</v>
      </c>
      <c r="AY158" s="206" t="s">
        <v>148</v>
      </c>
      <c r="BK158" s="208">
        <v>0</v>
      </c>
    </row>
    <row r="159" s="11" customFormat="1" ht="25.92" customHeight="1">
      <c r="A159" s="11"/>
      <c r="B159" s="195"/>
      <c r="C159" s="196"/>
      <c r="D159" s="197" t="s">
        <v>72</v>
      </c>
      <c r="E159" s="198" t="s">
        <v>979</v>
      </c>
      <c r="F159" s="198" t="s">
        <v>980</v>
      </c>
      <c r="G159" s="196"/>
      <c r="H159" s="196"/>
      <c r="I159" s="199"/>
      <c r="J159" s="200">
        <f>BK159</f>
        <v>124158.41999999998</v>
      </c>
      <c r="K159" s="196"/>
      <c r="L159" s="201"/>
      <c r="M159" s="202"/>
      <c r="N159" s="203"/>
      <c r="O159" s="203"/>
      <c r="P159" s="204">
        <f>SUM(P160:P197)</f>
        <v>0</v>
      </c>
      <c r="Q159" s="203"/>
      <c r="R159" s="204">
        <f>SUM(R160:R197)</f>
        <v>0</v>
      </c>
      <c r="S159" s="203"/>
      <c r="T159" s="205">
        <f>SUM(T160:T197)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206" t="s">
        <v>77</v>
      </c>
      <c r="AT159" s="207" t="s">
        <v>72</v>
      </c>
      <c r="AU159" s="207" t="s">
        <v>73</v>
      </c>
      <c r="AY159" s="206" t="s">
        <v>148</v>
      </c>
      <c r="BK159" s="208">
        <f>SUM(BK160:BK197)</f>
        <v>124158.41999999998</v>
      </c>
    </row>
    <row r="160" s="1" customFormat="1" ht="16.5" customHeight="1">
      <c r="A160" s="37"/>
      <c r="B160" s="38"/>
      <c r="C160" s="211" t="s">
        <v>291</v>
      </c>
      <c r="D160" s="211" t="s">
        <v>151</v>
      </c>
      <c r="E160" s="212" t="s">
        <v>1013</v>
      </c>
      <c r="F160" s="213" t="s">
        <v>1014</v>
      </c>
      <c r="G160" s="214" t="s">
        <v>716</v>
      </c>
      <c r="H160" s="215">
        <v>10</v>
      </c>
      <c r="I160" s="216">
        <v>41.299999999999997</v>
      </c>
      <c r="J160" s="217">
        <f>ROUND(I160*H160,2)</f>
        <v>413</v>
      </c>
      <c r="K160" s="213" t="s">
        <v>19</v>
      </c>
      <c r="L160" s="43"/>
      <c r="M160" s="218" t="s">
        <v>19</v>
      </c>
      <c r="N160" s="219" t="s">
        <v>45</v>
      </c>
      <c r="O160" s="83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2" t="s">
        <v>91</v>
      </c>
      <c r="AT160" s="222" t="s">
        <v>151</v>
      </c>
      <c r="AU160" s="222" t="s">
        <v>77</v>
      </c>
      <c r="AY160" s="16" t="s">
        <v>148</v>
      </c>
      <c r="BE160" s="223">
        <f>IF(N160="základní",J160,0)</f>
        <v>0</v>
      </c>
      <c r="BF160" s="223">
        <f>IF(N160="snížená",J160,0)</f>
        <v>413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6" t="s">
        <v>81</v>
      </c>
      <c r="BK160" s="223">
        <f>ROUND(I160*H160,2)</f>
        <v>413</v>
      </c>
      <c r="BL160" s="16" t="s">
        <v>91</v>
      </c>
      <c r="BM160" s="222" t="s">
        <v>757</v>
      </c>
    </row>
    <row r="161" s="1" customFormat="1">
      <c r="A161" s="37"/>
      <c r="B161" s="38"/>
      <c r="C161" s="39"/>
      <c r="D161" s="224" t="s">
        <v>157</v>
      </c>
      <c r="E161" s="39"/>
      <c r="F161" s="225" t="s">
        <v>1014</v>
      </c>
      <c r="G161" s="39"/>
      <c r="H161" s="39"/>
      <c r="I161" s="226"/>
      <c r="J161" s="39"/>
      <c r="K161" s="39"/>
      <c r="L161" s="43"/>
      <c r="M161" s="227"/>
      <c r="N161" s="228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157</v>
      </c>
      <c r="AU161" s="16" t="s">
        <v>77</v>
      </c>
    </row>
    <row r="162" s="1" customFormat="1" ht="16.5" customHeight="1">
      <c r="A162" s="37"/>
      <c r="B162" s="38"/>
      <c r="C162" s="211" t="s">
        <v>297</v>
      </c>
      <c r="D162" s="211" t="s">
        <v>151</v>
      </c>
      <c r="E162" s="212" t="s">
        <v>1114</v>
      </c>
      <c r="F162" s="213" t="s">
        <v>1115</v>
      </c>
      <c r="G162" s="214" t="s">
        <v>716</v>
      </c>
      <c r="H162" s="215">
        <v>150</v>
      </c>
      <c r="I162" s="216">
        <v>94.400000000000006</v>
      </c>
      <c r="J162" s="217">
        <f>ROUND(I162*H162,2)</f>
        <v>14160</v>
      </c>
      <c r="K162" s="213" t="s">
        <v>19</v>
      </c>
      <c r="L162" s="43"/>
      <c r="M162" s="218" t="s">
        <v>19</v>
      </c>
      <c r="N162" s="219" t="s">
        <v>45</v>
      </c>
      <c r="O162" s="83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2" t="s">
        <v>91</v>
      </c>
      <c r="AT162" s="222" t="s">
        <v>151</v>
      </c>
      <c r="AU162" s="222" t="s">
        <v>77</v>
      </c>
      <c r="AY162" s="16" t="s">
        <v>148</v>
      </c>
      <c r="BE162" s="223">
        <f>IF(N162="základní",J162,0)</f>
        <v>0</v>
      </c>
      <c r="BF162" s="223">
        <f>IF(N162="snížená",J162,0)</f>
        <v>14160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6" t="s">
        <v>81</v>
      </c>
      <c r="BK162" s="223">
        <f>ROUND(I162*H162,2)</f>
        <v>14160</v>
      </c>
      <c r="BL162" s="16" t="s">
        <v>91</v>
      </c>
      <c r="BM162" s="222" t="s">
        <v>761</v>
      </c>
    </row>
    <row r="163" s="1" customFormat="1">
      <c r="A163" s="37"/>
      <c r="B163" s="38"/>
      <c r="C163" s="39"/>
      <c r="D163" s="224" t="s">
        <v>157</v>
      </c>
      <c r="E163" s="39"/>
      <c r="F163" s="225" t="s">
        <v>1115</v>
      </c>
      <c r="G163" s="39"/>
      <c r="H163" s="39"/>
      <c r="I163" s="226"/>
      <c r="J163" s="39"/>
      <c r="K163" s="39"/>
      <c r="L163" s="43"/>
      <c r="M163" s="227"/>
      <c r="N163" s="228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157</v>
      </c>
      <c r="AU163" s="16" t="s">
        <v>77</v>
      </c>
    </row>
    <row r="164" s="1" customFormat="1" ht="16.5" customHeight="1">
      <c r="A164" s="37"/>
      <c r="B164" s="38"/>
      <c r="C164" s="211" t="s">
        <v>303</v>
      </c>
      <c r="D164" s="211" t="s">
        <v>151</v>
      </c>
      <c r="E164" s="212" t="s">
        <v>1116</v>
      </c>
      <c r="F164" s="213" t="s">
        <v>1117</v>
      </c>
      <c r="G164" s="214" t="s">
        <v>716</v>
      </c>
      <c r="H164" s="215">
        <v>260</v>
      </c>
      <c r="I164" s="216">
        <v>94.400000000000006</v>
      </c>
      <c r="J164" s="217">
        <f>ROUND(I164*H164,2)</f>
        <v>24544</v>
      </c>
      <c r="K164" s="213" t="s">
        <v>19</v>
      </c>
      <c r="L164" s="43"/>
      <c r="M164" s="218" t="s">
        <v>19</v>
      </c>
      <c r="N164" s="219" t="s">
        <v>45</v>
      </c>
      <c r="O164" s="83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91</v>
      </c>
      <c r="AT164" s="222" t="s">
        <v>151</v>
      </c>
      <c r="AU164" s="222" t="s">
        <v>77</v>
      </c>
      <c r="AY164" s="16" t="s">
        <v>148</v>
      </c>
      <c r="BE164" s="223">
        <f>IF(N164="základní",J164,0)</f>
        <v>0</v>
      </c>
      <c r="BF164" s="223">
        <f>IF(N164="snížená",J164,0)</f>
        <v>24544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81</v>
      </c>
      <c r="BK164" s="223">
        <f>ROUND(I164*H164,2)</f>
        <v>24544</v>
      </c>
      <c r="BL164" s="16" t="s">
        <v>91</v>
      </c>
      <c r="BM164" s="222" t="s">
        <v>765</v>
      </c>
    </row>
    <row r="165" s="1" customFormat="1">
      <c r="A165" s="37"/>
      <c r="B165" s="38"/>
      <c r="C165" s="39"/>
      <c r="D165" s="224" t="s">
        <v>157</v>
      </c>
      <c r="E165" s="39"/>
      <c r="F165" s="225" t="s">
        <v>1118</v>
      </c>
      <c r="G165" s="39"/>
      <c r="H165" s="39"/>
      <c r="I165" s="226"/>
      <c r="J165" s="39"/>
      <c r="K165" s="39"/>
      <c r="L165" s="43"/>
      <c r="M165" s="227"/>
      <c r="N165" s="228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157</v>
      </c>
      <c r="AU165" s="16" t="s">
        <v>77</v>
      </c>
    </row>
    <row r="166" s="1" customFormat="1" ht="16.5" customHeight="1">
      <c r="A166" s="37"/>
      <c r="B166" s="38"/>
      <c r="C166" s="211" t="s">
        <v>309</v>
      </c>
      <c r="D166" s="211" t="s">
        <v>151</v>
      </c>
      <c r="E166" s="212" t="s">
        <v>1015</v>
      </c>
      <c r="F166" s="213" t="s">
        <v>1016</v>
      </c>
      <c r="G166" s="214" t="s">
        <v>716</v>
      </c>
      <c r="H166" s="215">
        <v>4</v>
      </c>
      <c r="I166" s="216">
        <v>30.68</v>
      </c>
      <c r="J166" s="217">
        <f>ROUND(I166*H166,2)</f>
        <v>122.72</v>
      </c>
      <c r="K166" s="213" t="s">
        <v>19</v>
      </c>
      <c r="L166" s="43"/>
      <c r="M166" s="218" t="s">
        <v>19</v>
      </c>
      <c r="N166" s="219" t="s">
        <v>45</v>
      </c>
      <c r="O166" s="83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2" t="s">
        <v>91</v>
      </c>
      <c r="AT166" s="222" t="s">
        <v>151</v>
      </c>
      <c r="AU166" s="222" t="s">
        <v>77</v>
      </c>
      <c r="AY166" s="16" t="s">
        <v>148</v>
      </c>
      <c r="BE166" s="223">
        <f>IF(N166="základní",J166,0)</f>
        <v>0</v>
      </c>
      <c r="BF166" s="223">
        <f>IF(N166="snížená",J166,0)</f>
        <v>122.72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6" t="s">
        <v>81</v>
      </c>
      <c r="BK166" s="223">
        <f>ROUND(I166*H166,2)</f>
        <v>122.72</v>
      </c>
      <c r="BL166" s="16" t="s">
        <v>91</v>
      </c>
      <c r="BM166" s="222" t="s">
        <v>769</v>
      </c>
    </row>
    <row r="167" s="1" customFormat="1">
      <c r="A167" s="37"/>
      <c r="B167" s="38"/>
      <c r="C167" s="39"/>
      <c r="D167" s="224" t="s">
        <v>157</v>
      </c>
      <c r="E167" s="39"/>
      <c r="F167" s="225" t="s">
        <v>1016</v>
      </c>
      <c r="G167" s="39"/>
      <c r="H167" s="39"/>
      <c r="I167" s="226"/>
      <c r="J167" s="39"/>
      <c r="K167" s="39"/>
      <c r="L167" s="43"/>
      <c r="M167" s="227"/>
      <c r="N167" s="228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157</v>
      </c>
      <c r="AU167" s="16" t="s">
        <v>77</v>
      </c>
    </row>
    <row r="168" s="1" customFormat="1" ht="16.5" customHeight="1">
      <c r="A168" s="37"/>
      <c r="B168" s="38"/>
      <c r="C168" s="211" t="s">
        <v>315</v>
      </c>
      <c r="D168" s="211" t="s">
        <v>151</v>
      </c>
      <c r="E168" s="212" t="s">
        <v>1017</v>
      </c>
      <c r="F168" s="213" t="s">
        <v>1018</v>
      </c>
      <c r="G168" s="214" t="s">
        <v>716</v>
      </c>
      <c r="H168" s="215">
        <v>1200</v>
      </c>
      <c r="I168" s="216">
        <v>25.960000000000001</v>
      </c>
      <c r="J168" s="217">
        <f>ROUND(I168*H168,2)</f>
        <v>31152</v>
      </c>
      <c r="K168" s="213" t="s">
        <v>19</v>
      </c>
      <c r="L168" s="43"/>
      <c r="M168" s="218" t="s">
        <v>19</v>
      </c>
      <c r="N168" s="219" t="s">
        <v>45</v>
      </c>
      <c r="O168" s="83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2" t="s">
        <v>91</v>
      </c>
      <c r="AT168" s="222" t="s">
        <v>151</v>
      </c>
      <c r="AU168" s="222" t="s">
        <v>77</v>
      </c>
      <c r="AY168" s="16" t="s">
        <v>148</v>
      </c>
      <c r="BE168" s="223">
        <f>IF(N168="základní",J168,0)</f>
        <v>0</v>
      </c>
      <c r="BF168" s="223">
        <f>IF(N168="snížená",J168,0)</f>
        <v>31152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6" t="s">
        <v>81</v>
      </c>
      <c r="BK168" s="223">
        <f>ROUND(I168*H168,2)</f>
        <v>31152</v>
      </c>
      <c r="BL168" s="16" t="s">
        <v>91</v>
      </c>
      <c r="BM168" s="222" t="s">
        <v>778</v>
      </c>
    </row>
    <row r="169" s="1" customFormat="1">
      <c r="A169" s="37"/>
      <c r="B169" s="38"/>
      <c r="C169" s="39"/>
      <c r="D169" s="224" t="s">
        <v>157</v>
      </c>
      <c r="E169" s="39"/>
      <c r="F169" s="225" t="s">
        <v>1018</v>
      </c>
      <c r="G169" s="39"/>
      <c r="H169" s="39"/>
      <c r="I169" s="226"/>
      <c r="J169" s="39"/>
      <c r="K169" s="39"/>
      <c r="L169" s="43"/>
      <c r="M169" s="227"/>
      <c r="N169" s="228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157</v>
      </c>
      <c r="AU169" s="16" t="s">
        <v>77</v>
      </c>
    </row>
    <row r="170" s="1" customFormat="1" ht="16.5" customHeight="1">
      <c r="A170" s="37"/>
      <c r="B170" s="38"/>
      <c r="C170" s="211" t="s">
        <v>319</v>
      </c>
      <c r="D170" s="211" t="s">
        <v>151</v>
      </c>
      <c r="E170" s="212" t="s">
        <v>1119</v>
      </c>
      <c r="F170" s="213" t="s">
        <v>1120</v>
      </c>
      <c r="G170" s="214" t="s">
        <v>716</v>
      </c>
      <c r="H170" s="215">
        <v>120</v>
      </c>
      <c r="I170" s="216">
        <v>25.960000000000001</v>
      </c>
      <c r="J170" s="217">
        <f>ROUND(I170*H170,2)</f>
        <v>3115.1999999999998</v>
      </c>
      <c r="K170" s="213" t="s">
        <v>19</v>
      </c>
      <c r="L170" s="43"/>
      <c r="M170" s="218" t="s">
        <v>19</v>
      </c>
      <c r="N170" s="219" t="s">
        <v>45</v>
      </c>
      <c r="O170" s="83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2" t="s">
        <v>91</v>
      </c>
      <c r="AT170" s="222" t="s">
        <v>151</v>
      </c>
      <c r="AU170" s="222" t="s">
        <v>77</v>
      </c>
      <c r="AY170" s="16" t="s">
        <v>148</v>
      </c>
      <c r="BE170" s="223">
        <f>IF(N170="základní",J170,0)</f>
        <v>0</v>
      </c>
      <c r="BF170" s="223">
        <f>IF(N170="snížená",J170,0)</f>
        <v>3115.1999999999998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6" t="s">
        <v>81</v>
      </c>
      <c r="BK170" s="223">
        <f>ROUND(I170*H170,2)</f>
        <v>3115.1999999999998</v>
      </c>
      <c r="BL170" s="16" t="s">
        <v>91</v>
      </c>
      <c r="BM170" s="222" t="s">
        <v>782</v>
      </c>
    </row>
    <row r="171" s="1" customFormat="1">
      <c r="A171" s="37"/>
      <c r="B171" s="38"/>
      <c r="C171" s="39"/>
      <c r="D171" s="224" t="s">
        <v>157</v>
      </c>
      <c r="E171" s="39"/>
      <c r="F171" s="225" t="s">
        <v>1120</v>
      </c>
      <c r="G171" s="39"/>
      <c r="H171" s="39"/>
      <c r="I171" s="226"/>
      <c r="J171" s="39"/>
      <c r="K171" s="39"/>
      <c r="L171" s="43"/>
      <c r="M171" s="227"/>
      <c r="N171" s="228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157</v>
      </c>
      <c r="AU171" s="16" t="s">
        <v>77</v>
      </c>
    </row>
    <row r="172" s="1" customFormat="1" ht="16.5" customHeight="1">
      <c r="A172" s="37"/>
      <c r="B172" s="38"/>
      <c r="C172" s="211" t="s">
        <v>325</v>
      </c>
      <c r="D172" s="211" t="s">
        <v>151</v>
      </c>
      <c r="E172" s="212" t="s">
        <v>1019</v>
      </c>
      <c r="F172" s="213" t="s">
        <v>1020</v>
      </c>
      <c r="G172" s="214" t="s">
        <v>716</v>
      </c>
      <c r="H172" s="215">
        <v>40</v>
      </c>
      <c r="I172" s="216">
        <v>23.600000000000001</v>
      </c>
      <c r="J172" s="217">
        <f>ROUND(I172*H172,2)</f>
        <v>944</v>
      </c>
      <c r="K172" s="213" t="s">
        <v>19</v>
      </c>
      <c r="L172" s="43"/>
      <c r="M172" s="218" t="s">
        <v>19</v>
      </c>
      <c r="N172" s="219" t="s">
        <v>45</v>
      </c>
      <c r="O172" s="83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2" t="s">
        <v>91</v>
      </c>
      <c r="AT172" s="222" t="s">
        <v>151</v>
      </c>
      <c r="AU172" s="222" t="s">
        <v>77</v>
      </c>
      <c r="AY172" s="16" t="s">
        <v>148</v>
      </c>
      <c r="BE172" s="223">
        <f>IF(N172="základní",J172,0)</f>
        <v>0</v>
      </c>
      <c r="BF172" s="223">
        <f>IF(N172="snížená",J172,0)</f>
        <v>944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6" t="s">
        <v>81</v>
      </c>
      <c r="BK172" s="223">
        <f>ROUND(I172*H172,2)</f>
        <v>944</v>
      </c>
      <c r="BL172" s="16" t="s">
        <v>91</v>
      </c>
      <c r="BM172" s="222" t="s">
        <v>1121</v>
      </c>
    </row>
    <row r="173" s="1" customFormat="1">
      <c r="A173" s="37"/>
      <c r="B173" s="38"/>
      <c r="C173" s="39"/>
      <c r="D173" s="224" t="s">
        <v>157</v>
      </c>
      <c r="E173" s="39"/>
      <c r="F173" s="225" t="s">
        <v>1020</v>
      </c>
      <c r="G173" s="39"/>
      <c r="H173" s="39"/>
      <c r="I173" s="226"/>
      <c r="J173" s="39"/>
      <c r="K173" s="39"/>
      <c r="L173" s="43"/>
      <c r="M173" s="227"/>
      <c r="N173" s="228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157</v>
      </c>
      <c r="AU173" s="16" t="s">
        <v>77</v>
      </c>
    </row>
    <row r="174" s="1" customFormat="1" ht="16.5" customHeight="1">
      <c r="A174" s="37"/>
      <c r="B174" s="38"/>
      <c r="C174" s="211" t="s">
        <v>331</v>
      </c>
      <c r="D174" s="211" t="s">
        <v>151</v>
      </c>
      <c r="E174" s="212" t="s">
        <v>1021</v>
      </c>
      <c r="F174" s="213" t="s">
        <v>1022</v>
      </c>
      <c r="G174" s="214" t="s">
        <v>484</v>
      </c>
      <c r="H174" s="215">
        <v>203</v>
      </c>
      <c r="I174" s="216">
        <v>23.600000000000001</v>
      </c>
      <c r="J174" s="217">
        <f>ROUND(I174*H174,2)</f>
        <v>4790.8000000000002</v>
      </c>
      <c r="K174" s="213" t="s">
        <v>19</v>
      </c>
      <c r="L174" s="43"/>
      <c r="M174" s="218" t="s">
        <v>19</v>
      </c>
      <c r="N174" s="219" t="s">
        <v>45</v>
      </c>
      <c r="O174" s="83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2" t="s">
        <v>91</v>
      </c>
      <c r="AT174" s="222" t="s">
        <v>151</v>
      </c>
      <c r="AU174" s="222" t="s">
        <v>77</v>
      </c>
      <c r="AY174" s="16" t="s">
        <v>148</v>
      </c>
      <c r="BE174" s="223">
        <f>IF(N174="základní",J174,0)</f>
        <v>0</v>
      </c>
      <c r="BF174" s="223">
        <f>IF(N174="snížená",J174,0)</f>
        <v>4790.8000000000002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6" t="s">
        <v>81</v>
      </c>
      <c r="BK174" s="223">
        <f>ROUND(I174*H174,2)</f>
        <v>4790.8000000000002</v>
      </c>
      <c r="BL174" s="16" t="s">
        <v>91</v>
      </c>
      <c r="BM174" s="222" t="s">
        <v>1122</v>
      </c>
    </row>
    <row r="175" s="1" customFormat="1">
      <c r="A175" s="37"/>
      <c r="B175" s="38"/>
      <c r="C175" s="39"/>
      <c r="D175" s="224" t="s">
        <v>157</v>
      </c>
      <c r="E175" s="39"/>
      <c r="F175" s="225" t="s">
        <v>1022</v>
      </c>
      <c r="G175" s="39"/>
      <c r="H175" s="39"/>
      <c r="I175" s="226"/>
      <c r="J175" s="39"/>
      <c r="K175" s="39"/>
      <c r="L175" s="43"/>
      <c r="M175" s="227"/>
      <c r="N175" s="228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157</v>
      </c>
      <c r="AU175" s="16" t="s">
        <v>77</v>
      </c>
    </row>
    <row r="176" s="1" customFormat="1" ht="16.5" customHeight="1">
      <c r="A176" s="37"/>
      <c r="B176" s="38"/>
      <c r="C176" s="211" t="s">
        <v>337</v>
      </c>
      <c r="D176" s="211" t="s">
        <v>151</v>
      </c>
      <c r="E176" s="212" t="s">
        <v>1123</v>
      </c>
      <c r="F176" s="213" t="s">
        <v>1124</v>
      </c>
      <c r="G176" s="214" t="s">
        <v>484</v>
      </c>
      <c r="H176" s="215">
        <v>32</v>
      </c>
      <c r="I176" s="216">
        <v>47.200000000000003</v>
      </c>
      <c r="J176" s="217">
        <f>ROUND(I176*H176,2)</f>
        <v>1510.4000000000001</v>
      </c>
      <c r="K176" s="213" t="s">
        <v>19</v>
      </c>
      <c r="L176" s="43"/>
      <c r="M176" s="218" t="s">
        <v>19</v>
      </c>
      <c r="N176" s="219" t="s">
        <v>45</v>
      </c>
      <c r="O176" s="83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2" t="s">
        <v>91</v>
      </c>
      <c r="AT176" s="222" t="s">
        <v>151</v>
      </c>
      <c r="AU176" s="222" t="s">
        <v>77</v>
      </c>
      <c r="AY176" s="16" t="s">
        <v>148</v>
      </c>
      <c r="BE176" s="223">
        <f>IF(N176="základní",J176,0)</f>
        <v>0</v>
      </c>
      <c r="BF176" s="223">
        <f>IF(N176="snížená",J176,0)</f>
        <v>1510.4000000000001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6" t="s">
        <v>81</v>
      </c>
      <c r="BK176" s="223">
        <f>ROUND(I176*H176,2)</f>
        <v>1510.4000000000001</v>
      </c>
      <c r="BL176" s="16" t="s">
        <v>91</v>
      </c>
      <c r="BM176" s="222" t="s">
        <v>1125</v>
      </c>
    </row>
    <row r="177" s="1" customFormat="1">
      <c r="A177" s="37"/>
      <c r="B177" s="38"/>
      <c r="C177" s="39"/>
      <c r="D177" s="224" t="s">
        <v>157</v>
      </c>
      <c r="E177" s="39"/>
      <c r="F177" s="225" t="s">
        <v>1124</v>
      </c>
      <c r="G177" s="39"/>
      <c r="H177" s="39"/>
      <c r="I177" s="226"/>
      <c r="J177" s="39"/>
      <c r="K177" s="39"/>
      <c r="L177" s="43"/>
      <c r="M177" s="227"/>
      <c r="N177" s="228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157</v>
      </c>
      <c r="AU177" s="16" t="s">
        <v>77</v>
      </c>
    </row>
    <row r="178" s="1" customFormat="1" ht="16.5" customHeight="1">
      <c r="A178" s="37"/>
      <c r="B178" s="38"/>
      <c r="C178" s="211" t="s">
        <v>343</v>
      </c>
      <c r="D178" s="211" t="s">
        <v>151</v>
      </c>
      <c r="E178" s="212" t="s">
        <v>1126</v>
      </c>
      <c r="F178" s="213" t="s">
        <v>1127</v>
      </c>
      <c r="G178" s="214" t="s">
        <v>484</v>
      </c>
      <c r="H178" s="215">
        <v>4</v>
      </c>
      <c r="I178" s="216">
        <v>76.700000000000003</v>
      </c>
      <c r="J178" s="217">
        <f>ROUND(I178*H178,2)</f>
        <v>306.80000000000001</v>
      </c>
      <c r="K178" s="213" t="s">
        <v>19</v>
      </c>
      <c r="L178" s="43"/>
      <c r="M178" s="218" t="s">
        <v>19</v>
      </c>
      <c r="N178" s="219" t="s">
        <v>45</v>
      </c>
      <c r="O178" s="83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2" t="s">
        <v>91</v>
      </c>
      <c r="AT178" s="222" t="s">
        <v>151</v>
      </c>
      <c r="AU178" s="222" t="s">
        <v>77</v>
      </c>
      <c r="AY178" s="16" t="s">
        <v>148</v>
      </c>
      <c r="BE178" s="223">
        <f>IF(N178="základní",J178,0)</f>
        <v>0</v>
      </c>
      <c r="BF178" s="223">
        <f>IF(N178="snížená",J178,0)</f>
        <v>306.80000000000001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6" t="s">
        <v>81</v>
      </c>
      <c r="BK178" s="223">
        <f>ROUND(I178*H178,2)</f>
        <v>306.80000000000001</v>
      </c>
      <c r="BL178" s="16" t="s">
        <v>91</v>
      </c>
      <c r="BM178" s="222" t="s">
        <v>1128</v>
      </c>
    </row>
    <row r="179" s="1" customFormat="1">
      <c r="A179" s="37"/>
      <c r="B179" s="38"/>
      <c r="C179" s="39"/>
      <c r="D179" s="224" t="s">
        <v>157</v>
      </c>
      <c r="E179" s="39"/>
      <c r="F179" s="225" t="s">
        <v>1127</v>
      </c>
      <c r="G179" s="39"/>
      <c r="H179" s="39"/>
      <c r="I179" s="226"/>
      <c r="J179" s="39"/>
      <c r="K179" s="39"/>
      <c r="L179" s="43"/>
      <c r="M179" s="227"/>
      <c r="N179" s="228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157</v>
      </c>
      <c r="AU179" s="16" t="s">
        <v>77</v>
      </c>
    </row>
    <row r="180" s="1" customFormat="1" ht="16.5" customHeight="1">
      <c r="A180" s="37"/>
      <c r="B180" s="38"/>
      <c r="C180" s="211" t="s">
        <v>351</v>
      </c>
      <c r="D180" s="211" t="s">
        <v>151</v>
      </c>
      <c r="E180" s="212" t="s">
        <v>1025</v>
      </c>
      <c r="F180" s="213" t="s">
        <v>1026</v>
      </c>
      <c r="G180" s="214" t="s">
        <v>484</v>
      </c>
      <c r="H180" s="215">
        <v>203</v>
      </c>
      <c r="I180" s="216">
        <v>76.700000000000003</v>
      </c>
      <c r="J180" s="217">
        <f>ROUND(I180*H180,2)</f>
        <v>15570.1</v>
      </c>
      <c r="K180" s="213" t="s">
        <v>19</v>
      </c>
      <c r="L180" s="43"/>
      <c r="M180" s="218" t="s">
        <v>19</v>
      </c>
      <c r="N180" s="219" t="s">
        <v>45</v>
      </c>
      <c r="O180" s="83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2" t="s">
        <v>91</v>
      </c>
      <c r="AT180" s="222" t="s">
        <v>151</v>
      </c>
      <c r="AU180" s="222" t="s">
        <v>77</v>
      </c>
      <c r="AY180" s="16" t="s">
        <v>148</v>
      </c>
      <c r="BE180" s="223">
        <f>IF(N180="základní",J180,0)</f>
        <v>0</v>
      </c>
      <c r="BF180" s="223">
        <f>IF(N180="snížená",J180,0)</f>
        <v>15570.1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6" t="s">
        <v>81</v>
      </c>
      <c r="BK180" s="223">
        <f>ROUND(I180*H180,2)</f>
        <v>15570.1</v>
      </c>
      <c r="BL180" s="16" t="s">
        <v>91</v>
      </c>
      <c r="BM180" s="222" t="s">
        <v>1129</v>
      </c>
    </row>
    <row r="181" s="1" customFormat="1">
      <c r="A181" s="37"/>
      <c r="B181" s="38"/>
      <c r="C181" s="39"/>
      <c r="D181" s="224" t="s">
        <v>157</v>
      </c>
      <c r="E181" s="39"/>
      <c r="F181" s="225" t="s">
        <v>1026</v>
      </c>
      <c r="G181" s="39"/>
      <c r="H181" s="39"/>
      <c r="I181" s="226"/>
      <c r="J181" s="39"/>
      <c r="K181" s="39"/>
      <c r="L181" s="43"/>
      <c r="M181" s="227"/>
      <c r="N181" s="228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157</v>
      </c>
      <c r="AU181" s="16" t="s">
        <v>77</v>
      </c>
    </row>
    <row r="182" s="1" customFormat="1" ht="16.5" customHeight="1">
      <c r="A182" s="37"/>
      <c r="B182" s="38"/>
      <c r="C182" s="211" t="s">
        <v>357</v>
      </c>
      <c r="D182" s="211" t="s">
        <v>151</v>
      </c>
      <c r="E182" s="212" t="s">
        <v>1130</v>
      </c>
      <c r="F182" s="213" t="s">
        <v>1131</v>
      </c>
      <c r="G182" s="214" t="s">
        <v>484</v>
      </c>
      <c r="H182" s="215">
        <v>34</v>
      </c>
      <c r="I182" s="216">
        <v>295</v>
      </c>
      <c r="J182" s="217">
        <f>ROUND(I182*H182,2)</f>
        <v>10030</v>
      </c>
      <c r="K182" s="213" t="s">
        <v>19</v>
      </c>
      <c r="L182" s="43"/>
      <c r="M182" s="218" t="s">
        <v>19</v>
      </c>
      <c r="N182" s="219" t="s">
        <v>45</v>
      </c>
      <c r="O182" s="83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2" t="s">
        <v>91</v>
      </c>
      <c r="AT182" s="222" t="s">
        <v>151</v>
      </c>
      <c r="AU182" s="222" t="s">
        <v>77</v>
      </c>
      <c r="AY182" s="16" t="s">
        <v>148</v>
      </c>
      <c r="BE182" s="223">
        <f>IF(N182="základní",J182,0)</f>
        <v>0</v>
      </c>
      <c r="BF182" s="223">
        <f>IF(N182="snížená",J182,0)</f>
        <v>10030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6" t="s">
        <v>81</v>
      </c>
      <c r="BK182" s="223">
        <f>ROUND(I182*H182,2)</f>
        <v>10030</v>
      </c>
      <c r="BL182" s="16" t="s">
        <v>91</v>
      </c>
      <c r="BM182" s="222" t="s">
        <v>1132</v>
      </c>
    </row>
    <row r="183" s="1" customFormat="1">
      <c r="A183" s="37"/>
      <c r="B183" s="38"/>
      <c r="C183" s="39"/>
      <c r="D183" s="224" t="s">
        <v>157</v>
      </c>
      <c r="E183" s="39"/>
      <c r="F183" s="225" t="s">
        <v>1131</v>
      </c>
      <c r="G183" s="39"/>
      <c r="H183" s="39"/>
      <c r="I183" s="226"/>
      <c r="J183" s="39"/>
      <c r="K183" s="39"/>
      <c r="L183" s="43"/>
      <c r="M183" s="227"/>
      <c r="N183" s="228"/>
      <c r="O183" s="83"/>
      <c r="P183" s="83"/>
      <c r="Q183" s="83"/>
      <c r="R183" s="83"/>
      <c r="S183" s="83"/>
      <c r="T183" s="84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157</v>
      </c>
      <c r="AU183" s="16" t="s">
        <v>77</v>
      </c>
    </row>
    <row r="184" s="1" customFormat="1" ht="16.5" customHeight="1">
      <c r="A184" s="37"/>
      <c r="B184" s="38"/>
      <c r="C184" s="211" t="s">
        <v>362</v>
      </c>
      <c r="D184" s="211" t="s">
        <v>151</v>
      </c>
      <c r="E184" s="212" t="s">
        <v>1133</v>
      </c>
      <c r="F184" s="213" t="s">
        <v>1134</v>
      </c>
      <c r="G184" s="214" t="s">
        <v>484</v>
      </c>
      <c r="H184" s="215">
        <v>3</v>
      </c>
      <c r="I184" s="216">
        <v>295</v>
      </c>
      <c r="J184" s="217">
        <f>ROUND(I184*H184,2)</f>
        <v>885</v>
      </c>
      <c r="K184" s="213" t="s">
        <v>19</v>
      </c>
      <c r="L184" s="43"/>
      <c r="M184" s="218" t="s">
        <v>19</v>
      </c>
      <c r="N184" s="219" t="s">
        <v>45</v>
      </c>
      <c r="O184" s="83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2" t="s">
        <v>91</v>
      </c>
      <c r="AT184" s="222" t="s">
        <v>151</v>
      </c>
      <c r="AU184" s="222" t="s">
        <v>77</v>
      </c>
      <c r="AY184" s="16" t="s">
        <v>148</v>
      </c>
      <c r="BE184" s="223">
        <f>IF(N184="základní",J184,0)</f>
        <v>0</v>
      </c>
      <c r="BF184" s="223">
        <f>IF(N184="snížená",J184,0)</f>
        <v>885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6" t="s">
        <v>81</v>
      </c>
      <c r="BK184" s="223">
        <f>ROUND(I184*H184,2)</f>
        <v>885</v>
      </c>
      <c r="BL184" s="16" t="s">
        <v>91</v>
      </c>
      <c r="BM184" s="222" t="s">
        <v>1135</v>
      </c>
    </row>
    <row r="185" s="1" customFormat="1">
      <c r="A185" s="37"/>
      <c r="B185" s="38"/>
      <c r="C185" s="39"/>
      <c r="D185" s="224" t="s">
        <v>157</v>
      </c>
      <c r="E185" s="39"/>
      <c r="F185" s="225" t="s">
        <v>1134</v>
      </c>
      <c r="G185" s="39"/>
      <c r="H185" s="39"/>
      <c r="I185" s="226"/>
      <c r="J185" s="39"/>
      <c r="K185" s="39"/>
      <c r="L185" s="43"/>
      <c r="M185" s="227"/>
      <c r="N185" s="228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77</v>
      </c>
    </row>
    <row r="186" s="1" customFormat="1" ht="16.5" customHeight="1">
      <c r="A186" s="37"/>
      <c r="B186" s="38"/>
      <c r="C186" s="211" t="s">
        <v>481</v>
      </c>
      <c r="D186" s="211" t="s">
        <v>151</v>
      </c>
      <c r="E186" s="212" t="s">
        <v>1136</v>
      </c>
      <c r="F186" s="213" t="s">
        <v>1137</v>
      </c>
      <c r="G186" s="214" t="s">
        <v>716</v>
      </c>
      <c r="H186" s="215">
        <v>150</v>
      </c>
      <c r="I186" s="216">
        <v>21.239999999999998</v>
      </c>
      <c r="J186" s="217">
        <f>ROUND(I186*H186,2)</f>
        <v>3186</v>
      </c>
      <c r="K186" s="213" t="s">
        <v>19</v>
      </c>
      <c r="L186" s="43"/>
      <c r="M186" s="218" t="s">
        <v>19</v>
      </c>
      <c r="N186" s="219" t="s">
        <v>45</v>
      </c>
      <c r="O186" s="83"/>
      <c r="P186" s="220">
        <f>O186*H186</f>
        <v>0</v>
      </c>
      <c r="Q186" s="220">
        <v>0</v>
      </c>
      <c r="R186" s="220">
        <f>Q186*H186</f>
        <v>0</v>
      </c>
      <c r="S186" s="220">
        <v>0</v>
      </c>
      <c r="T186" s="22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2" t="s">
        <v>91</v>
      </c>
      <c r="AT186" s="222" t="s">
        <v>151</v>
      </c>
      <c r="AU186" s="222" t="s">
        <v>77</v>
      </c>
      <c r="AY186" s="16" t="s">
        <v>148</v>
      </c>
      <c r="BE186" s="223">
        <f>IF(N186="základní",J186,0)</f>
        <v>0</v>
      </c>
      <c r="BF186" s="223">
        <f>IF(N186="snížená",J186,0)</f>
        <v>3186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6" t="s">
        <v>81</v>
      </c>
      <c r="BK186" s="223">
        <f>ROUND(I186*H186,2)</f>
        <v>3186</v>
      </c>
      <c r="BL186" s="16" t="s">
        <v>91</v>
      </c>
      <c r="BM186" s="222" t="s">
        <v>1138</v>
      </c>
    </row>
    <row r="187" s="1" customFormat="1">
      <c r="A187" s="37"/>
      <c r="B187" s="38"/>
      <c r="C187" s="39"/>
      <c r="D187" s="224" t="s">
        <v>157</v>
      </c>
      <c r="E187" s="39"/>
      <c r="F187" s="225" t="s">
        <v>1137</v>
      </c>
      <c r="G187" s="39"/>
      <c r="H187" s="39"/>
      <c r="I187" s="226"/>
      <c r="J187" s="39"/>
      <c r="K187" s="39"/>
      <c r="L187" s="43"/>
      <c r="M187" s="227"/>
      <c r="N187" s="228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157</v>
      </c>
      <c r="AU187" s="16" t="s">
        <v>77</v>
      </c>
    </row>
    <row r="188" s="1" customFormat="1" ht="16.5" customHeight="1">
      <c r="A188" s="37"/>
      <c r="B188" s="38"/>
      <c r="C188" s="211" t="s">
        <v>487</v>
      </c>
      <c r="D188" s="211" t="s">
        <v>151</v>
      </c>
      <c r="E188" s="212" t="s">
        <v>1139</v>
      </c>
      <c r="F188" s="213" t="s">
        <v>1140</v>
      </c>
      <c r="G188" s="214" t="s">
        <v>484</v>
      </c>
      <c r="H188" s="215">
        <v>22</v>
      </c>
      <c r="I188" s="216">
        <v>23.600000000000001</v>
      </c>
      <c r="J188" s="217">
        <f>ROUND(I188*H188,2)</f>
        <v>519.20000000000005</v>
      </c>
      <c r="K188" s="213" t="s">
        <v>19</v>
      </c>
      <c r="L188" s="43"/>
      <c r="M188" s="218" t="s">
        <v>19</v>
      </c>
      <c r="N188" s="219" t="s">
        <v>45</v>
      </c>
      <c r="O188" s="83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91</v>
      </c>
      <c r="AT188" s="222" t="s">
        <v>151</v>
      </c>
      <c r="AU188" s="222" t="s">
        <v>77</v>
      </c>
      <c r="AY188" s="16" t="s">
        <v>148</v>
      </c>
      <c r="BE188" s="223">
        <f>IF(N188="základní",J188,0)</f>
        <v>0</v>
      </c>
      <c r="BF188" s="223">
        <f>IF(N188="snížená",J188,0)</f>
        <v>519.20000000000005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81</v>
      </c>
      <c r="BK188" s="223">
        <f>ROUND(I188*H188,2)</f>
        <v>519.20000000000005</v>
      </c>
      <c r="BL188" s="16" t="s">
        <v>91</v>
      </c>
      <c r="BM188" s="222" t="s">
        <v>1141</v>
      </c>
    </row>
    <row r="189" s="1" customFormat="1">
      <c r="A189" s="37"/>
      <c r="B189" s="38"/>
      <c r="C189" s="39"/>
      <c r="D189" s="224" t="s">
        <v>157</v>
      </c>
      <c r="E189" s="39"/>
      <c r="F189" s="225" t="s">
        <v>1140</v>
      </c>
      <c r="G189" s="39"/>
      <c r="H189" s="39"/>
      <c r="I189" s="226"/>
      <c r="J189" s="39"/>
      <c r="K189" s="39"/>
      <c r="L189" s="43"/>
      <c r="M189" s="227"/>
      <c r="N189" s="228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157</v>
      </c>
      <c r="AU189" s="16" t="s">
        <v>77</v>
      </c>
    </row>
    <row r="190" s="1" customFormat="1" ht="16.5" customHeight="1">
      <c r="A190" s="37"/>
      <c r="B190" s="38"/>
      <c r="C190" s="211" t="s">
        <v>493</v>
      </c>
      <c r="D190" s="211" t="s">
        <v>151</v>
      </c>
      <c r="E190" s="212" t="s">
        <v>999</v>
      </c>
      <c r="F190" s="213" t="s">
        <v>1022</v>
      </c>
      <c r="G190" s="214" t="s">
        <v>484</v>
      </c>
      <c r="H190" s="215">
        <v>22</v>
      </c>
      <c r="I190" s="216">
        <v>23.600000000000001</v>
      </c>
      <c r="J190" s="217">
        <f>ROUND(I190*H190,2)</f>
        <v>519.20000000000005</v>
      </c>
      <c r="K190" s="213" t="s">
        <v>19</v>
      </c>
      <c r="L190" s="43"/>
      <c r="M190" s="218" t="s">
        <v>19</v>
      </c>
      <c r="N190" s="219" t="s">
        <v>45</v>
      </c>
      <c r="O190" s="83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91</v>
      </c>
      <c r="AT190" s="222" t="s">
        <v>151</v>
      </c>
      <c r="AU190" s="222" t="s">
        <v>77</v>
      </c>
      <c r="AY190" s="16" t="s">
        <v>148</v>
      </c>
      <c r="BE190" s="223">
        <f>IF(N190="základní",J190,0)</f>
        <v>0</v>
      </c>
      <c r="BF190" s="223">
        <f>IF(N190="snížená",J190,0)</f>
        <v>519.20000000000005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81</v>
      </c>
      <c r="BK190" s="223">
        <f>ROUND(I190*H190,2)</f>
        <v>519.20000000000005</v>
      </c>
      <c r="BL190" s="16" t="s">
        <v>91</v>
      </c>
      <c r="BM190" s="222" t="s">
        <v>1142</v>
      </c>
    </row>
    <row r="191" s="1" customFormat="1">
      <c r="A191" s="37"/>
      <c r="B191" s="38"/>
      <c r="C191" s="39"/>
      <c r="D191" s="224" t="s">
        <v>157</v>
      </c>
      <c r="E191" s="39"/>
      <c r="F191" s="225" t="s">
        <v>1022</v>
      </c>
      <c r="G191" s="39"/>
      <c r="H191" s="39"/>
      <c r="I191" s="226"/>
      <c r="J191" s="39"/>
      <c r="K191" s="39"/>
      <c r="L191" s="43"/>
      <c r="M191" s="227"/>
      <c r="N191" s="228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157</v>
      </c>
      <c r="AU191" s="16" t="s">
        <v>77</v>
      </c>
    </row>
    <row r="192" s="1" customFormat="1" ht="16.5" customHeight="1">
      <c r="A192" s="37"/>
      <c r="B192" s="38"/>
      <c r="C192" s="211" t="s">
        <v>500</v>
      </c>
      <c r="D192" s="211" t="s">
        <v>151</v>
      </c>
      <c r="E192" s="212" t="s">
        <v>1143</v>
      </c>
      <c r="F192" s="213" t="s">
        <v>1144</v>
      </c>
      <c r="G192" s="214" t="s">
        <v>484</v>
      </c>
      <c r="H192" s="215">
        <v>22</v>
      </c>
      <c r="I192" s="216">
        <v>118</v>
      </c>
      <c r="J192" s="217">
        <f>ROUND(I192*H192,2)</f>
        <v>2596</v>
      </c>
      <c r="K192" s="213" t="s">
        <v>19</v>
      </c>
      <c r="L192" s="43"/>
      <c r="M192" s="218" t="s">
        <v>19</v>
      </c>
      <c r="N192" s="219" t="s">
        <v>45</v>
      </c>
      <c r="O192" s="83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2" t="s">
        <v>91</v>
      </c>
      <c r="AT192" s="222" t="s">
        <v>151</v>
      </c>
      <c r="AU192" s="222" t="s">
        <v>77</v>
      </c>
      <c r="AY192" s="16" t="s">
        <v>148</v>
      </c>
      <c r="BE192" s="223">
        <f>IF(N192="základní",J192,0)</f>
        <v>0</v>
      </c>
      <c r="BF192" s="223">
        <f>IF(N192="snížená",J192,0)</f>
        <v>2596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6" t="s">
        <v>81</v>
      </c>
      <c r="BK192" s="223">
        <f>ROUND(I192*H192,2)</f>
        <v>2596</v>
      </c>
      <c r="BL192" s="16" t="s">
        <v>91</v>
      </c>
      <c r="BM192" s="222" t="s">
        <v>1145</v>
      </c>
    </row>
    <row r="193" s="1" customFormat="1">
      <c r="A193" s="37"/>
      <c r="B193" s="38"/>
      <c r="C193" s="39"/>
      <c r="D193" s="224" t="s">
        <v>157</v>
      </c>
      <c r="E193" s="39"/>
      <c r="F193" s="225" t="s">
        <v>1144</v>
      </c>
      <c r="G193" s="39"/>
      <c r="H193" s="39"/>
      <c r="I193" s="226"/>
      <c r="J193" s="39"/>
      <c r="K193" s="39"/>
      <c r="L193" s="43"/>
      <c r="M193" s="227"/>
      <c r="N193" s="228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157</v>
      </c>
      <c r="AU193" s="16" t="s">
        <v>77</v>
      </c>
    </row>
    <row r="194" s="1" customFormat="1" ht="16.5" customHeight="1">
      <c r="A194" s="37"/>
      <c r="B194" s="38"/>
      <c r="C194" s="211" t="s">
        <v>506</v>
      </c>
      <c r="D194" s="211" t="s">
        <v>151</v>
      </c>
      <c r="E194" s="212" t="s">
        <v>1146</v>
      </c>
      <c r="F194" s="213" t="s">
        <v>1147</v>
      </c>
      <c r="G194" s="214" t="s">
        <v>484</v>
      </c>
      <c r="H194" s="215">
        <v>1</v>
      </c>
      <c r="I194" s="216">
        <v>5900</v>
      </c>
      <c r="J194" s="217">
        <f>ROUND(I194*H194,2)</f>
        <v>5900</v>
      </c>
      <c r="K194" s="213" t="s">
        <v>19</v>
      </c>
      <c r="L194" s="43"/>
      <c r="M194" s="218" t="s">
        <v>19</v>
      </c>
      <c r="N194" s="219" t="s">
        <v>45</v>
      </c>
      <c r="O194" s="83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2" t="s">
        <v>91</v>
      </c>
      <c r="AT194" s="222" t="s">
        <v>151</v>
      </c>
      <c r="AU194" s="222" t="s">
        <v>77</v>
      </c>
      <c r="AY194" s="16" t="s">
        <v>148</v>
      </c>
      <c r="BE194" s="223">
        <f>IF(N194="základní",J194,0)</f>
        <v>0</v>
      </c>
      <c r="BF194" s="223">
        <f>IF(N194="snížená",J194,0)</f>
        <v>5900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6" t="s">
        <v>81</v>
      </c>
      <c r="BK194" s="223">
        <f>ROUND(I194*H194,2)</f>
        <v>5900</v>
      </c>
      <c r="BL194" s="16" t="s">
        <v>91</v>
      </c>
      <c r="BM194" s="222" t="s">
        <v>1148</v>
      </c>
    </row>
    <row r="195" s="1" customFormat="1">
      <c r="A195" s="37"/>
      <c r="B195" s="38"/>
      <c r="C195" s="39"/>
      <c r="D195" s="224" t="s">
        <v>157</v>
      </c>
      <c r="E195" s="39"/>
      <c r="F195" s="225" t="s">
        <v>1147</v>
      </c>
      <c r="G195" s="39"/>
      <c r="H195" s="39"/>
      <c r="I195" s="226"/>
      <c r="J195" s="39"/>
      <c r="K195" s="39"/>
      <c r="L195" s="43"/>
      <c r="M195" s="227"/>
      <c r="N195" s="228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157</v>
      </c>
      <c r="AU195" s="16" t="s">
        <v>77</v>
      </c>
    </row>
    <row r="196" s="1" customFormat="1" ht="16.5" customHeight="1">
      <c r="A196" s="37"/>
      <c r="B196" s="38"/>
      <c r="C196" s="211" t="s">
        <v>512</v>
      </c>
      <c r="D196" s="211" t="s">
        <v>151</v>
      </c>
      <c r="E196" s="212" t="s">
        <v>1005</v>
      </c>
      <c r="F196" s="213" t="s">
        <v>1149</v>
      </c>
      <c r="G196" s="214" t="s">
        <v>484</v>
      </c>
      <c r="H196" s="215">
        <v>22</v>
      </c>
      <c r="I196" s="216">
        <v>177</v>
      </c>
      <c r="J196" s="217">
        <f>ROUND(I196*H196,2)</f>
        <v>3894</v>
      </c>
      <c r="K196" s="213" t="s">
        <v>19</v>
      </c>
      <c r="L196" s="43"/>
      <c r="M196" s="218" t="s">
        <v>19</v>
      </c>
      <c r="N196" s="219" t="s">
        <v>45</v>
      </c>
      <c r="O196" s="83"/>
      <c r="P196" s="220">
        <f>O196*H196</f>
        <v>0</v>
      </c>
      <c r="Q196" s="220">
        <v>0</v>
      </c>
      <c r="R196" s="220">
        <f>Q196*H196</f>
        <v>0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91</v>
      </c>
      <c r="AT196" s="222" t="s">
        <v>151</v>
      </c>
      <c r="AU196" s="222" t="s">
        <v>77</v>
      </c>
      <c r="AY196" s="16" t="s">
        <v>148</v>
      </c>
      <c r="BE196" s="223">
        <f>IF(N196="základní",J196,0)</f>
        <v>0</v>
      </c>
      <c r="BF196" s="223">
        <f>IF(N196="snížená",J196,0)</f>
        <v>3894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6" t="s">
        <v>81</v>
      </c>
      <c r="BK196" s="223">
        <f>ROUND(I196*H196,2)</f>
        <v>3894</v>
      </c>
      <c r="BL196" s="16" t="s">
        <v>91</v>
      </c>
      <c r="BM196" s="222" t="s">
        <v>1150</v>
      </c>
    </row>
    <row r="197" s="1" customFormat="1">
      <c r="A197" s="37"/>
      <c r="B197" s="38"/>
      <c r="C197" s="39"/>
      <c r="D197" s="224" t="s">
        <v>157</v>
      </c>
      <c r="E197" s="39"/>
      <c r="F197" s="225" t="s">
        <v>1149</v>
      </c>
      <c r="G197" s="39"/>
      <c r="H197" s="39"/>
      <c r="I197" s="226"/>
      <c r="J197" s="39"/>
      <c r="K197" s="39"/>
      <c r="L197" s="43"/>
      <c r="M197" s="227"/>
      <c r="N197" s="228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157</v>
      </c>
      <c r="AU197" s="16" t="s">
        <v>77</v>
      </c>
    </row>
    <row r="198" s="11" customFormat="1" ht="25.92" customHeight="1">
      <c r="A198" s="11"/>
      <c r="B198" s="195"/>
      <c r="C198" s="196"/>
      <c r="D198" s="197" t="s">
        <v>72</v>
      </c>
      <c r="E198" s="198" t="s">
        <v>997</v>
      </c>
      <c r="F198" s="198" t="s">
        <v>998</v>
      </c>
      <c r="G198" s="196"/>
      <c r="H198" s="196"/>
      <c r="I198" s="199"/>
      <c r="J198" s="200">
        <f>BK198</f>
        <v>9876.6000000000004</v>
      </c>
      <c r="K198" s="196"/>
      <c r="L198" s="201"/>
      <c r="M198" s="202"/>
      <c r="N198" s="203"/>
      <c r="O198" s="203"/>
      <c r="P198" s="204">
        <f>SUM(P199:P206)</f>
        <v>0</v>
      </c>
      <c r="Q198" s="203"/>
      <c r="R198" s="204">
        <f>SUM(R199:R206)</f>
        <v>0</v>
      </c>
      <c r="S198" s="203"/>
      <c r="T198" s="205">
        <f>SUM(T199:T206)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206" t="s">
        <v>77</v>
      </c>
      <c r="AT198" s="207" t="s">
        <v>72</v>
      </c>
      <c r="AU198" s="207" t="s">
        <v>73</v>
      </c>
      <c r="AY198" s="206" t="s">
        <v>148</v>
      </c>
      <c r="BK198" s="208">
        <f>SUM(BK199:BK206)</f>
        <v>9876.6000000000004</v>
      </c>
    </row>
    <row r="199" s="1" customFormat="1" ht="16.5" customHeight="1">
      <c r="A199" s="37"/>
      <c r="B199" s="38"/>
      <c r="C199" s="211" t="s">
        <v>368</v>
      </c>
      <c r="D199" s="211" t="s">
        <v>151</v>
      </c>
      <c r="E199" s="212" t="s">
        <v>1151</v>
      </c>
      <c r="F199" s="213" t="s">
        <v>1152</v>
      </c>
      <c r="G199" s="214" t="s">
        <v>484</v>
      </c>
      <c r="H199" s="215">
        <v>1</v>
      </c>
      <c r="I199" s="216">
        <v>1770</v>
      </c>
      <c r="J199" s="217">
        <f>ROUND(I199*H199,2)</f>
        <v>1770</v>
      </c>
      <c r="K199" s="213" t="s">
        <v>19</v>
      </c>
      <c r="L199" s="43"/>
      <c r="M199" s="218" t="s">
        <v>19</v>
      </c>
      <c r="N199" s="219" t="s">
        <v>45</v>
      </c>
      <c r="O199" s="83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2" t="s">
        <v>91</v>
      </c>
      <c r="AT199" s="222" t="s">
        <v>151</v>
      </c>
      <c r="AU199" s="222" t="s">
        <v>77</v>
      </c>
      <c r="AY199" s="16" t="s">
        <v>148</v>
      </c>
      <c r="BE199" s="223">
        <f>IF(N199="základní",J199,0)</f>
        <v>0</v>
      </c>
      <c r="BF199" s="223">
        <f>IF(N199="snížená",J199,0)</f>
        <v>1770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6" t="s">
        <v>81</v>
      </c>
      <c r="BK199" s="223">
        <f>ROUND(I199*H199,2)</f>
        <v>1770</v>
      </c>
      <c r="BL199" s="16" t="s">
        <v>91</v>
      </c>
      <c r="BM199" s="222" t="s">
        <v>1153</v>
      </c>
    </row>
    <row r="200" s="1" customFormat="1">
      <c r="A200" s="37"/>
      <c r="B200" s="38"/>
      <c r="C200" s="39"/>
      <c r="D200" s="224" t="s">
        <v>157</v>
      </c>
      <c r="E200" s="39"/>
      <c r="F200" s="225" t="s">
        <v>1152</v>
      </c>
      <c r="G200" s="39"/>
      <c r="H200" s="39"/>
      <c r="I200" s="226"/>
      <c r="J200" s="39"/>
      <c r="K200" s="39"/>
      <c r="L200" s="43"/>
      <c r="M200" s="227"/>
      <c r="N200" s="228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157</v>
      </c>
      <c r="AU200" s="16" t="s">
        <v>77</v>
      </c>
    </row>
    <row r="201" s="1" customFormat="1" ht="16.5" customHeight="1">
      <c r="A201" s="37"/>
      <c r="B201" s="38"/>
      <c r="C201" s="211" t="s">
        <v>641</v>
      </c>
      <c r="D201" s="211" t="s">
        <v>151</v>
      </c>
      <c r="E201" s="212" t="s">
        <v>1154</v>
      </c>
      <c r="F201" s="213" t="s">
        <v>1155</v>
      </c>
      <c r="G201" s="214" t="s">
        <v>484</v>
      </c>
      <c r="H201" s="215">
        <v>1</v>
      </c>
      <c r="I201" s="216">
        <v>590</v>
      </c>
      <c r="J201" s="217">
        <f>ROUND(I201*H201,2)</f>
        <v>590</v>
      </c>
      <c r="K201" s="213" t="s">
        <v>19</v>
      </c>
      <c r="L201" s="43"/>
      <c r="M201" s="218" t="s">
        <v>19</v>
      </c>
      <c r="N201" s="219" t="s">
        <v>45</v>
      </c>
      <c r="O201" s="83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2" t="s">
        <v>91</v>
      </c>
      <c r="AT201" s="222" t="s">
        <v>151</v>
      </c>
      <c r="AU201" s="222" t="s">
        <v>77</v>
      </c>
      <c r="AY201" s="16" t="s">
        <v>148</v>
      </c>
      <c r="BE201" s="223">
        <f>IF(N201="základní",J201,0)</f>
        <v>0</v>
      </c>
      <c r="BF201" s="223">
        <f>IF(N201="snížená",J201,0)</f>
        <v>590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6" t="s">
        <v>81</v>
      </c>
      <c r="BK201" s="223">
        <f>ROUND(I201*H201,2)</f>
        <v>590</v>
      </c>
      <c r="BL201" s="16" t="s">
        <v>91</v>
      </c>
      <c r="BM201" s="222" t="s">
        <v>1156</v>
      </c>
    </row>
    <row r="202" s="1" customFormat="1">
      <c r="A202" s="37"/>
      <c r="B202" s="38"/>
      <c r="C202" s="39"/>
      <c r="D202" s="224" t="s">
        <v>157</v>
      </c>
      <c r="E202" s="39"/>
      <c r="F202" s="225" t="s">
        <v>1155</v>
      </c>
      <c r="G202" s="39"/>
      <c r="H202" s="39"/>
      <c r="I202" s="226"/>
      <c r="J202" s="39"/>
      <c r="K202" s="39"/>
      <c r="L202" s="43"/>
      <c r="M202" s="227"/>
      <c r="N202" s="228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157</v>
      </c>
      <c r="AU202" s="16" t="s">
        <v>77</v>
      </c>
    </row>
    <row r="203" s="1" customFormat="1" ht="16.5" customHeight="1">
      <c r="A203" s="37"/>
      <c r="B203" s="38"/>
      <c r="C203" s="211" t="s">
        <v>643</v>
      </c>
      <c r="D203" s="211" t="s">
        <v>151</v>
      </c>
      <c r="E203" s="212" t="s">
        <v>1029</v>
      </c>
      <c r="F203" s="213" t="s">
        <v>1030</v>
      </c>
      <c r="G203" s="214" t="s">
        <v>484</v>
      </c>
      <c r="H203" s="215">
        <v>34</v>
      </c>
      <c r="I203" s="216">
        <v>118</v>
      </c>
      <c r="J203" s="217">
        <f>ROUND(I203*H203,2)</f>
        <v>4012</v>
      </c>
      <c r="K203" s="213" t="s">
        <v>19</v>
      </c>
      <c r="L203" s="43"/>
      <c r="M203" s="218" t="s">
        <v>19</v>
      </c>
      <c r="N203" s="219" t="s">
        <v>45</v>
      </c>
      <c r="O203" s="83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91</v>
      </c>
      <c r="AT203" s="222" t="s">
        <v>151</v>
      </c>
      <c r="AU203" s="222" t="s">
        <v>77</v>
      </c>
      <c r="AY203" s="16" t="s">
        <v>148</v>
      </c>
      <c r="BE203" s="223">
        <f>IF(N203="základní",J203,0)</f>
        <v>0</v>
      </c>
      <c r="BF203" s="223">
        <f>IF(N203="snížená",J203,0)</f>
        <v>4012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6" t="s">
        <v>81</v>
      </c>
      <c r="BK203" s="223">
        <f>ROUND(I203*H203,2)</f>
        <v>4012</v>
      </c>
      <c r="BL203" s="16" t="s">
        <v>91</v>
      </c>
      <c r="BM203" s="222" t="s">
        <v>1157</v>
      </c>
    </row>
    <row r="204" s="1" customFormat="1">
      <c r="A204" s="37"/>
      <c r="B204" s="38"/>
      <c r="C204" s="39"/>
      <c r="D204" s="224" t="s">
        <v>157</v>
      </c>
      <c r="E204" s="39"/>
      <c r="F204" s="225" t="s">
        <v>1030</v>
      </c>
      <c r="G204" s="39"/>
      <c r="H204" s="39"/>
      <c r="I204" s="226"/>
      <c r="J204" s="39"/>
      <c r="K204" s="39"/>
      <c r="L204" s="43"/>
      <c r="M204" s="227"/>
      <c r="N204" s="228"/>
      <c r="O204" s="83"/>
      <c r="P204" s="83"/>
      <c r="Q204" s="83"/>
      <c r="R204" s="83"/>
      <c r="S204" s="83"/>
      <c r="T204" s="84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157</v>
      </c>
      <c r="AU204" s="16" t="s">
        <v>77</v>
      </c>
    </row>
    <row r="205" s="1" customFormat="1" ht="16.5" customHeight="1">
      <c r="A205" s="37"/>
      <c r="B205" s="38"/>
      <c r="C205" s="211" t="s">
        <v>375</v>
      </c>
      <c r="D205" s="211" t="s">
        <v>151</v>
      </c>
      <c r="E205" s="212" t="s">
        <v>1031</v>
      </c>
      <c r="F205" s="213" t="s">
        <v>1032</v>
      </c>
      <c r="G205" s="214" t="s">
        <v>484</v>
      </c>
      <c r="H205" s="215">
        <v>99</v>
      </c>
      <c r="I205" s="216">
        <v>35.399999999999999</v>
      </c>
      <c r="J205" s="217">
        <f>ROUND(I205*H205,2)</f>
        <v>3504.5999999999999</v>
      </c>
      <c r="K205" s="213" t="s">
        <v>19</v>
      </c>
      <c r="L205" s="43"/>
      <c r="M205" s="218" t="s">
        <v>19</v>
      </c>
      <c r="N205" s="219" t="s">
        <v>45</v>
      </c>
      <c r="O205" s="83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2" t="s">
        <v>91</v>
      </c>
      <c r="AT205" s="222" t="s">
        <v>151</v>
      </c>
      <c r="AU205" s="222" t="s">
        <v>77</v>
      </c>
      <c r="AY205" s="16" t="s">
        <v>148</v>
      </c>
      <c r="BE205" s="223">
        <f>IF(N205="základní",J205,0)</f>
        <v>0</v>
      </c>
      <c r="BF205" s="223">
        <f>IF(N205="snížená",J205,0)</f>
        <v>3504.5999999999999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6" t="s">
        <v>81</v>
      </c>
      <c r="BK205" s="223">
        <f>ROUND(I205*H205,2)</f>
        <v>3504.5999999999999</v>
      </c>
      <c r="BL205" s="16" t="s">
        <v>91</v>
      </c>
      <c r="BM205" s="222" t="s">
        <v>1158</v>
      </c>
    </row>
    <row r="206" s="1" customFormat="1">
      <c r="A206" s="37"/>
      <c r="B206" s="38"/>
      <c r="C206" s="39"/>
      <c r="D206" s="224" t="s">
        <v>157</v>
      </c>
      <c r="E206" s="39"/>
      <c r="F206" s="225" t="s">
        <v>1032</v>
      </c>
      <c r="G206" s="39"/>
      <c r="H206" s="39"/>
      <c r="I206" s="226"/>
      <c r="J206" s="39"/>
      <c r="K206" s="39"/>
      <c r="L206" s="43"/>
      <c r="M206" s="227"/>
      <c r="N206" s="228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157</v>
      </c>
      <c r="AU206" s="16" t="s">
        <v>77</v>
      </c>
    </row>
    <row r="207" s="11" customFormat="1" ht="25.92" customHeight="1">
      <c r="A207" s="11"/>
      <c r="B207" s="195"/>
      <c r="C207" s="196"/>
      <c r="D207" s="197" t="s">
        <v>72</v>
      </c>
      <c r="E207" s="198" t="s">
        <v>1033</v>
      </c>
      <c r="F207" s="198" t="s">
        <v>1034</v>
      </c>
      <c r="G207" s="196"/>
      <c r="H207" s="196"/>
      <c r="I207" s="199"/>
      <c r="J207" s="200">
        <f>BK207</f>
        <v>5286.3999999999996</v>
      </c>
      <c r="K207" s="196"/>
      <c r="L207" s="201"/>
      <c r="M207" s="202"/>
      <c r="N207" s="203"/>
      <c r="O207" s="203"/>
      <c r="P207" s="204">
        <f>SUM(P208:P209)</f>
        <v>0</v>
      </c>
      <c r="Q207" s="203"/>
      <c r="R207" s="204">
        <f>SUM(R208:R209)</f>
        <v>0</v>
      </c>
      <c r="S207" s="203"/>
      <c r="T207" s="205">
        <f>SUM(T208:T209)</f>
        <v>0</v>
      </c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R207" s="206" t="s">
        <v>77</v>
      </c>
      <c r="AT207" s="207" t="s">
        <v>72</v>
      </c>
      <c r="AU207" s="207" t="s">
        <v>73</v>
      </c>
      <c r="AY207" s="206" t="s">
        <v>148</v>
      </c>
      <c r="BK207" s="208">
        <f>SUM(BK208:BK209)</f>
        <v>5286.3999999999996</v>
      </c>
    </row>
    <row r="208" s="1" customFormat="1" ht="16.5" customHeight="1">
      <c r="A208" s="37"/>
      <c r="B208" s="38"/>
      <c r="C208" s="211" t="s">
        <v>382</v>
      </c>
      <c r="D208" s="211" t="s">
        <v>151</v>
      </c>
      <c r="E208" s="212" t="s">
        <v>1035</v>
      </c>
      <c r="F208" s="213" t="s">
        <v>1036</v>
      </c>
      <c r="G208" s="214" t="s">
        <v>1037</v>
      </c>
      <c r="H208" s="215">
        <v>16</v>
      </c>
      <c r="I208" s="216">
        <v>330.39999999999998</v>
      </c>
      <c r="J208" s="217">
        <f>ROUND(I208*H208,2)</f>
        <v>5286.3999999999996</v>
      </c>
      <c r="K208" s="213" t="s">
        <v>19</v>
      </c>
      <c r="L208" s="43"/>
      <c r="M208" s="218" t="s">
        <v>19</v>
      </c>
      <c r="N208" s="219" t="s">
        <v>45</v>
      </c>
      <c r="O208" s="83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2" t="s">
        <v>91</v>
      </c>
      <c r="AT208" s="222" t="s">
        <v>151</v>
      </c>
      <c r="AU208" s="222" t="s">
        <v>77</v>
      </c>
      <c r="AY208" s="16" t="s">
        <v>148</v>
      </c>
      <c r="BE208" s="223">
        <f>IF(N208="základní",J208,0)</f>
        <v>0</v>
      </c>
      <c r="BF208" s="223">
        <f>IF(N208="snížená",J208,0)</f>
        <v>5286.3999999999996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6" t="s">
        <v>81</v>
      </c>
      <c r="BK208" s="223">
        <f>ROUND(I208*H208,2)</f>
        <v>5286.3999999999996</v>
      </c>
      <c r="BL208" s="16" t="s">
        <v>91</v>
      </c>
      <c r="BM208" s="222" t="s">
        <v>1159</v>
      </c>
    </row>
    <row r="209" s="1" customFormat="1">
      <c r="A209" s="37"/>
      <c r="B209" s="38"/>
      <c r="C209" s="39"/>
      <c r="D209" s="224" t="s">
        <v>157</v>
      </c>
      <c r="E209" s="39"/>
      <c r="F209" s="225" t="s">
        <v>1036</v>
      </c>
      <c r="G209" s="39"/>
      <c r="H209" s="39"/>
      <c r="I209" s="226"/>
      <c r="J209" s="39"/>
      <c r="K209" s="39"/>
      <c r="L209" s="43"/>
      <c r="M209" s="227"/>
      <c r="N209" s="228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157</v>
      </c>
      <c r="AU209" s="16" t="s">
        <v>77</v>
      </c>
    </row>
    <row r="210" s="11" customFormat="1" ht="25.92" customHeight="1">
      <c r="A210" s="11"/>
      <c r="B210" s="195"/>
      <c r="C210" s="196"/>
      <c r="D210" s="197" t="s">
        <v>72</v>
      </c>
      <c r="E210" s="198" t="s">
        <v>1038</v>
      </c>
      <c r="F210" s="198" t="s">
        <v>1039</v>
      </c>
      <c r="G210" s="196"/>
      <c r="H210" s="196"/>
      <c r="I210" s="199"/>
      <c r="J210" s="200">
        <f>BK210</f>
        <v>7788</v>
      </c>
      <c r="K210" s="196"/>
      <c r="L210" s="201"/>
      <c r="M210" s="202"/>
      <c r="N210" s="203"/>
      <c r="O210" s="203"/>
      <c r="P210" s="204">
        <f>SUM(P211:P214)</f>
        <v>0</v>
      </c>
      <c r="Q210" s="203"/>
      <c r="R210" s="204">
        <f>SUM(R211:R214)</f>
        <v>0</v>
      </c>
      <c r="S210" s="203"/>
      <c r="T210" s="205">
        <f>SUM(T211:T214)</f>
        <v>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R210" s="206" t="s">
        <v>77</v>
      </c>
      <c r="AT210" s="207" t="s">
        <v>72</v>
      </c>
      <c r="AU210" s="207" t="s">
        <v>73</v>
      </c>
      <c r="AY210" s="206" t="s">
        <v>148</v>
      </c>
      <c r="BK210" s="208">
        <f>SUM(BK211:BK214)</f>
        <v>7788</v>
      </c>
    </row>
    <row r="211" s="1" customFormat="1" ht="16.5" customHeight="1">
      <c r="A211" s="37"/>
      <c r="B211" s="38"/>
      <c r="C211" s="211" t="s">
        <v>389</v>
      </c>
      <c r="D211" s="211" t="s">
        <v>151</v>
      </c>
      <c r="E211" s="212" t="s">
        <v>1040</v>
      </c>
      <c r="F211" s="213" t="s">
        <v>1041</v>
      </c>
      <c r="G211" s="214" t="s">
        <v>1037</v>
      </c>
      <c r="H211" s="215">
        <v>16</v>
      </c>
      <c r="I211" s="216">
        <v>413</v>
      </c>
      <c r="J211" s="217">
        <f>ROUND(I211*H211,2)</f>
        <v>6608</v>
      </c>
      <c r="K211" s="213" t="s">
        <v>19</v>
      </c>
      <c r="L211" s="43"/>
      <c r="M211" s="218" t="s">
        <v>19</v>
      </c>
      <c r="N211" s="219" t="s">
        <v>45</v>
      </c>
      <c r="O211" s="83"/>
      <c r="P211" s="220">
        <f>O211*H211</f>
        <v>0</v>
      </c>
      <c r="Q211" s="220">
        <v>0</v>
      </c>
      <c r="R211" s="220">
        <f>Q211*H211</f>
        <v>0</v>
      </c>
      <c r="S211" s="220">
        <v>0</v>
      </c>
      <c r="T211" s="22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2" t="s">
        <v>91</v>
      </c>
      <c r="AT211" s="222" t="s">
        <v>151</v>
      </c>
      <c r="AU211" s="222" t="s">
        <v>77</v>
      </c>
      <c r="AY211" s="16" t="s">
        <v>148</v>
      </c>
      <c r="BE211" s="223">
        <f>IF(N211="základní",J211,0)</f>
        <v>0</v>
      </c>
      <c r="BF211" s="223">
        <f>IF(N211="snížená",J211,0)</f>
        <v>6608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6" t="s">
        <v>81</v>
      </c>
      <c r="BK211" s="223">
        <f>ROUND(I211*H211,2)</f>
        <v>6608</v>
      </c>
      <c r="BL211" s="16" t="s">
        <v>91</v>
      </c>
      <c r="BM211" s="222" t="s">
        <v>1160</v>
      </c>
    </row>
    <row r="212" s="1" customFormat="1">
      <c r="A212" s="37"/>
      <c r="B212" s="38"/>
      <c r="C212" s="39"/>
      <c r="D212" s="224" t="s">
        <v>157</v>
      </c>
      <c r="E212" s="39"/>
      <c r="F212" s="225" t="s">
        <v>1041</v>
      </c>
      <c r="G212" s="39"/>
      <c r="H212" s="39"/>
      <c r="I212" s="226"/>
      <c r="J212" s="39"/>
      <c r="K212" s="39"/>
      <c r="L212" s="43"/>
      <c r="M212" s="227"/>
      <c r="N212" s="228"/>
      <c r="O212" s="83"/>
      <c r="P212" s="83"/>
      <c r="Q212" s="83"/>
      <c r="R212" s="83"/>
      <c r="S212" s="83"/>
      <c r="T212" s="8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157</v>
      </c>
      <c r="AU212" s="16" t="s">
        <v>77</v>
      </c>
    </row>
    <row r="213" s="1" customFormat="1" ht="16.5" customHeight="1">
      <c r="A213" s="37"/>
      <c r="B213" s="38"/>
      <c r="C213" s="211" t="s">
        <v>395</v>
      </c>
      <c r="D213" s="211" t="s">
        <v>151</v>
      </c>
      <c r="E213" s="212" t="s">
        <v>1042</v>
      </c>
      <c r="F213" s="213" t="s">
        <v>1043</v>
      </c>
      <c r="G213" s="214" t="s">
        <v>1037</v>
      </c>
      <c r="H213" s="215">
        <v>2</v>
      </c>
      <c r="I213" s="216">
        <v>590</v>
      </c>
      <c r="J213" s="217">
        <f>ROUND(I213*H213,2)</f>
        <v>1180</v>
      </c>
      <c r="K213" s="213" t="s">
        <v>19</v>
      </c>
      <c r="L213" s="43"/>
      <c r="M213" s="218" t="s">
        <v>19</v>
      </c>
      <c r="N213" s="219" t="s">
        <v>45</v>
      </c>
      <c r="O213" s="83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2" t="s">
        <v>91</v>
      </c>
      <c r="AT213" s="222" t="s">
        <v>151</v>
      </c>
      <c r="AU213" s="222" t="s">
        <v>77</v>
      </c>
      <c r="AY213" s="16" t="s">
        <v>148</v>
      </c>
      <c r="BE213" s="223">
        <f>IF(N213="základní",J213,0)</f>
        <v>0</v>
      </c>
      <c r="BF213" s="223">
        <f>IF(N213="snížená",J213,0)</f>
        <v>1180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6" t="s">
        <v>81</v>
      </c>
      <c r="BK213" s="223">
        <f>ROUND(I213*H213,2)</f>
        <v>1180</v>
      </c>
      <c r="BL213" s="16" t="s">
        <v>91</v>
      </c>
      <c r="BM213" s="222" t="s">
        <v>1161</v>
      </c>
    </row>
    <row r="214" s="1" customFormat="1">
      <c r="A214" s="37"/>
      <c r="B214" s="38"/>
      <c r="C214" s="39"/>
      <c r="D214" s="224" t="s">
        <v>157</v>
      </c>
      <c r="E214" s="39"/>
      <c r="F214" s="225" t="s">
        <v>1043</v>
      </c>
      <c r="G214" s="39"/>
      <c r="H214" s="39"/>
      <c r="I214" s="226"/>
      <c r="J214" s="39"/>
      <c r="K214" s="39"/>
      <c r="L214" s="43"/>
      <c r="M214" s="227"/>
      <c r="N214" s="228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157</v>
      </c>
      <c r="AU214" s="16" t="s">
        <v>77</v>
      </c>
    </row>
    <row r="215" s="11" customFormat="1" ht="25.92" customHeight="1">
      <c r="A215" s="11"/>
      <c r="B215" s="195"/>
      <c r="C215" s="196"/>
      <c r="D215" s="197" t="s">
        <v>72</v>
      </c>
      <c r="E215" s="198" t="s">
        <v>539</v>
      </c>
      <c r="F215" s="198" t="s">
        <v>540</v>
      </c>
      <c r="G215" s="196"/>
      <c r="H215" s="196"/>
      <c r="I215" s="199"/>
      <c r="J215" s="200">
        <f>BK215</f>
        <v>33040</v>
      </c>
      <c r="K215" s="196"/>
      <c r="L215" s="201"/>
      <c r="M215" s="202"/>
      <c r="N215" s="203"/>
      <c r="O215" s="203"/>
      <c r="P215" s="204">
        <f>SUM(P216:P225)</f>
        <v>0</v>
      </c>
      <c r="Q215" s="203"/>
      <c r="R215" s="204">
        <f>SUM(R216:R225)</f>
        <v>0</v>
      </c>
      <c r="S215" s="203"/>
      <c r="T215" s="205">
        <f>SUM(T216:T225)</f>
        <v>0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R215" s="206" t="s">
        <v>174</v>
      </c>
      <c r="AT215" s="207" t="s">
        <v>72</v>
      </c>
      <c r="AU215" s="207" t="s">
        <v>73</v>
      </c>
      <c r="AY215" s="206" t="s">
        <v>148</v>
      </c>
      <c r="BK215" s="208">
        <f>SUM(BK216:BK225)</f>
        <v>33040</v>
      </c>
    </row>
    <row r="216" s="1" customFormat="1" ht="16.5" customHeight="1">
      <c r="A216" s="37"/>
      <c r="B216" s="38"/>
      <c r="C216" s="211" t="s">
        <v>518</v>
      </c>
      <c r="D216" s="211" t="s">
        <v>151</v>
      </c>
      <c r="E216" s="212" t="s">
        <v>1162</v>
      </c>
      <c r="F216" s="213" t="s">
        <v>1045</v>
      </c>
      <c r="G216" s="214" t="s">
        <v>1163</v>
      </c>
      <c r="H216" s="215">
        <v>1</v>
      </c>
      <c r="I216" s="216">
        <v>1180</v>
      </c>
      <c r="J216" s="217">
        <f>ROUND(I216*H216,2)</f>
        <v>1180</v>
      </c>
      <c r="K216" s="213" t="s">
        <v>19</v>
      </c>
      <c r="L216" s="43"/>
      <c r="M216" s="218" t="s">
        <v>19</v>
      </c>
      <c r="N216" s="219" t="s">
        <v>45</v>
      </c>
      <c r="O216" s="83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2" t="s">
        <v>547</v>
      </c>
      <c r="AT216" s="222" t="s">
        <v>151</v>
      </c>
      <c r="AU216" s="222" t="s">
        <v>77</v>
      </c>
      <c r="AY216" s="16" t="s">
        <v>148</v>
      </c>
      <c r="BE216" s="223">
        <f>IF(N216="základní",J216,0)</f>
        <v>0</v>
      </c>
      <c r="BF216" s="223">
        <f>IF(N216="snížená",J216,0)</f>
        <v>1180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6" t="s">
        <v>81</v>
      </c>
      <c r="BK216" s="223">
        <f>ROUND(I216*H216,2)</f>
        <v>1180</v>
      </c>
      <c r="BL216" s="16" t="s">
        <v>547</v>
      </c>
      <c r="BM216" s="222" t="s">
        <v>1164</v>
      </c>
    </row>
    <row r="217" s="1" customFormat="1">
      <c r="A217" s="37"/>
      <c r="B217" s="38"/>
      <c r="C217" s="39"/>
      <c r="D217" s="224" t="s">
        <v>157</v>
      </c>
      <c r="E217" s="39"/>
      <c r="F217" s="225" t="s">
        <v>1048</v>
      </c>
      <c r="G217" s="39"/>
      <c r="H217" s="39"/>
      <c r="I217" s="226"/>
      <c r="J217" s="39"/>
      <c r="K217" s="39"/>
      <c r="L217" s="43"/>
      <c r="M217" s="227"/>
      <c r="N217" s="228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157</v>
      </c>
      <c r="AU217" s="16" t="s">
        <v>77</v>
      </c>
    </row>
    <row r="218" s="1" customFormat="1" ht="16.5" customHeight="1">
      <c r="A218" s="37"/>
      <c r="B218" s="38"/>
      <c r="C218" s="211" t="s">
        <v>526</v>
      </c>
      <c r="D218" s="211" t="s">
        <v>151</v>
      </c>
      <c r="E218" s="212" t="s">
        <v>1165</v>
      </c>
      <c r="F218" s="213" t="s">
        <v>1050</v>
      </c>
      <c r="G218" s="214" t="s">
        <v>1163</v>
      </c>
      <c r="H218" s="215">
        <v>1</v>
      </c>
      <c r="I218" s="216">
        <v>11800</v>
      </c>
      <c r="J218" s="217">
        <f>ROUND(I218*H218,2)</f>
        <v>11800</v>
      </c>
      <c r="K218" s="213" t="s">
        <v>19</v>
      </c>
      <c r="L218" s="43"/>
      <c r="M218" s="218" t="s">
        <v>19</v>
      </c>
      <c r="N218" s="219" t="s">
        <v>45</v>
      </c>
      <c r="O218" s="83"/>
      <c r="P218" s="220">
        <f>O218*H218</f>
        <v>0</v>
      </c>
      <c r="Q218" s="220">
        <v>0</v>
      </c>
      <c r="R218" s="220">
        <f>Q218*H218</f>
        <v>0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547</v>
      </c>
      <c r="AT218" s="222" t="s">
        <v>151</v>
      </c>
      <c r="AU218" s="222" t="s">
        <v>77</v>
      </c>
      <c r="AY218" s="16" t="s">
        <v>148</v>
      </c>
      <c r="BE218" s="223">
        <f>IF(N218="základní",J218,0)</f>
        <v>0</v>
      </c>
      <c r="BF218" s="223">
        <f>IF(N218="snížená",J218,0)</f>
        <v>11800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6" t="s">
        <v>81</v>
      </c>
      <c r="BK218" s="223">
        <f>ROUND(I218*H218,2)</f>
        <v>11800</v>
      </c>
      <c r="BL218" s="16" t="s">
        <v>547</v>
      </c>
      <c r="BM218" s="222" t="s">
        <v>1166</v>
      </c>
    </row>
    <row r="219" s="1" customFormat="1">
      <c r="A219" s="37"/>
      <c r="B219" s="38"/>
      <c r="C219" s="39"/>
      <c r="D219" s="224" t="s">
        <v>157</v>
      </c>
      <c r="E219" s="39"/>
      <c r="F219" s="225" t="s">
        <v>1048</v>
      </c>
      <c r="G219" s="39"/>
      <c r="H219" s="39"/>
      <c r="I219" s="226"/>
      <c r="J219" s="39"/>
      <c r="K219" s="39"/>
      <c r="L219" s="43"/>
      <c r="M219" s="227"/>
      <c r="N219" s="228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77</v>
      </c>
    </row>
    <row r="220" s="1" customFormat="1" ht="16.5" customHeight="1">
      <c r="A220" s="37"/>
      <c r="B220" s="38"/>
      <c r="C220" s="211" t="s">
        <v>534</v>
      </c>
      <c r="D220" s="211" t="s">
        <v>151</v>
      </c>
      <c r="E220" s="212" t="s">
        <v>1167</v>
      </c>
      <c r="F220" s="213" t="s">
        <v>1053</v>
      </c>
      <c r="G220" s="214" t="s">
        <v>1163</v>
      </c>
      <c r="H220" s="215">
        <v>1</v>
      </c>
      <c r="I220" s="216">
        <v>11800</v>
      </c>
      <c r="J220" s="217">
        <f>ROUND(I220*H220,2)</f>
        <v>11800</v>
      </c>
      <c r="K220" s="213" t="s">
        <v>19</v>
      </c>
      <c r="L220" s="43"/>
      <c r="M220" s="218" t="s">
        <v>19</v>
      </c>
      <c r="N220" s="219" t="s">
        <v>45</v>
      </c>
      <c r="O220" s="83"/>
      <c r="P220" s="220">
        <f>O220*H220</f>
        <v>0</v>
      </c>
      <c r="Q220" s="220">
        <v>0</v>
      </c>
      <c r="R220" s="220">
        <f>Q220*H220</f>
        <v>0</v>
      </c>
      <c r="S220" s="220">
        <v>0</v>
      </c>
      <c r="T220" s="22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2" t="s">
        <v>547</v>
      </c>
      <c r="AT220" s="222" t="s">
        <v>151</v>
      </c>
      <c r="AU220" s="222" t="s">
        <v>77</v>
      </c>
      <c r="AY220" s="16" t="s">
        <v>148</v>
      </c>
      <c r="BE220" s="223">
        <f>IF(N220="základní",J220,0)</f>
        <v>0</v>
      </c>
      <c r="BF220" s="223">
        <f>IF(N220="snížená",J220,0)</f>
        <v>11800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6" t="s">
        <v>81</v>
      </c>
      <c r="BK220" s="223">
        <f>ROUND(I220*H220,2)</f>
        <v>11800</v>
      </c>
      <c r="BL220" s="16" t="s">
        <v>547</v>
      </c>
      <c r="BM220" s="222" t="s">
        <v>1168</v>
      </c>
    </row>
    <row r="221" s="1" customFormat="1">
      <c r="A221" s="37"/>
      <c r="B221" s="38"/>
      <c r="C221" s="39"/>
      <c r="D221" s="224" t="s">
        <v>157</v>
      </c>
      <c r="E221" s="39"/>
      <c r="F221" s="225" t="s">
        <v>1048</v>
      </c>
      <c r="G221" s="39"/>
      <c r="H221" s="39"/>
      <c r="I221" s="226"/>
      <c r="J221" s="39"/>
      <c r="K221" s="39"/>
      <c r="L221" s="43"/>
      <c r="M221" s="227"/>
      <c r="N221" s="228"/>
      <c r="O221" s="83"/>
      <c r="P221" s="83"/>
      <c r="Q221" s="83"/>
      <c r="R221" s="83"/>
      <c r="S221" s="83"/>
      <c r="T221" s="84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157</v>
      </c>
      <c r="AU221" s="16" t="s">
        <v>77</v>
      </c>
    </row>
    <row r="222" s="1" customFormat="1" ht="16.5" customHeight="1">
      <c r="A222" s="37"/>
      <c r="B222" s="38"/>
      <c r="C222" s="211" t="s">
        <v>543</v>
      </c>
      <c r="D222" s="211" t="s">
        <v>151</v>
      </c>
      <c r="E222" s="212" t="s">
        <v>1169</v>
      </c>
      <c r="F222" s="213" t="s">
        <v>1056</v>
      </c>
      <c r="G222" s="214" t="s">
        <v>1163</v>
      </c>
      <c r="H222" s="215">
        <v>1</v>
      </c>
      <c r="I222" s="216">
        <v>5900</v>
      </c>
      <c r="J222" s="217">
        <f>ROUND(I222*H222,2)</f>
        <v>5900</v>
      </c>
      <c r="K222" s="213" t="s">
        <v>19</v>
      </c>
      <c r="L222" s="43"/>
      <c r="M222" s="218" t="s">
        <v>19</v>
      </c>
      <c r="N222" s="219" t="s">
        <v>45</v>
      </c>
      <c r="O222" s="83"/>
      <c r="P222" s="220">
        <f>O222*H222</f>
        <v>0</v>
      </c>
      <c r="Q222" s="220">
        <v>0</v>
      </c>
      <c r="R222" s="220">
        <f>Q222*H222</f>
        <v>0</v>
      </c>
      <c r="S222" s="220">
        <v>0</v>
      </c>
      <c r="T222" s="22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2" t="s">
        <v>547</v>
      </c>
      <c r="AT222" s="222" t="s">
        <v>151</v>
      </c>
      <c r="AU222" s="222" t="s">
        <v>77</v>
      </c>
      <c r="AY222" s="16" t="s">
        <v>148</v>
      </c>
      <c r="BE222" s="223">
        <f>IF(N222="základní",J222,0)</f>
        <v>0</v>
      </c>
      <c r="BF222" s="223">
        <f>IF(N222="snížená",J222,0)</f>
        <v>5900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6" t="s">
        <v>81</v>
      </c>
      <c r="BK222" s="223">
        <f>ROUND(I222*H222,2)</f>
        <v>5900</v>
      </c>
      <c r="BL222" s="16" t="s">
        <v>547</v>
      </c>
      <c r="BM222" s="222" t="s">
        <v>1170</v>
      </c>
    </row>
    <row r="223" s="1" customFormat="1">
      <c r="A223" s="37"/>
      <c r="B223" s="38"/>
      <c r="C223" s="39"/>
      <c r="D223" s="224" t="s">
        <v>157</v>
      </c>
      <c r="E223" s="39"/>
      <c r="F223" s="225" t="s">
        <v>1048</v>
      </c>
      <c r="G223" s="39"/>
      <c r="H223" s="39"/>
      <c r="I223" s="226"/>
      <c r="J223" s="39"/>
      <c r="K223" s="39"/>
      <c r="L223" s="43"/>
      <c r="M223" s="227"/>
      <c r="N223" s="228"/>
      <c r="O223" s="83"/>
      <c r="P223" s="83"/>
      <c r="Q223" s="83"/>
      <c r="R223" s="83"/>
      <c r="S223" s="83"/>
      <c r="T223" s="84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157</v>
      </c>
      <c r="AU223" s="16" t="s">
        <v>77</v>
      </c>
    </row>
    <row r="224" s="1" customFormat="1" ht="16.5" customHeight="1">
      <c r="A224" s="37"/>
      <c r="B224" s="38"/>
      <c r="C224" s="211" t="s">
        <v>552</v>
      </c>
      <c r="D224" s="211" t="s">
        <v>151</v>
      </c>
      <c r="E224" s="212" t="s">
        <v>1171</v>
      </c>
      <c r="F224" s="213" t="s">
        <v>1172</v>
      </c>
      <c r="G224" s="214" t="s">
        <v>1163</v>
      </c>
      <c r="H224" s="215">
        <v>1</v>
      </c>
      <c r="I224" s="216">
        <v>2360</v>
      </c>
      <c r="J224" s="217">
        <f>ROUND(I224*H224,2)</f>
        <v>2360</v>
      </c>
      <c r="K224" s="213" t="s">
        <v>19</v>
      </c>
      <c r="L224" s="43"/>
      <c r="M224" s="218" t="s">
        <v>19</v>
      </c>
      <c r="N224" s="219" t="s">
        <v>45</v>
      </c>
      <c r="O224" s="83"/>
      <c r="P224" s="220">
        <f>O224*H224</f>
        <v>0</v>
      </c>
      <c r="Q224" s="220">
        <v>0</v>
      </c>
      <c r="R224" s="220">
        <f>Q224*H224</f>
        <v>0</v>
      </c>
      <c r="S224" s="220">
        <v>0</v>
      </c>
      <c r="T224" s="22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2" t="s">
        <v>547</v>
      </c>
      <c r="AT224" s="222" t="s">
        <v>151</v>
      </c>
      <c r="AU224" s="222" t="s">
        <v>77</v>
      </c>
      <c r="AY224" s="16" t="s">
        <v>148</v>
      </c>
      <c r="BE224" s="223">
        <f>IF(N224="základní",J224,0)</f>
        <v>0</v>
      </c>
      <c r="BF224" s="223">
        <f>IF(N224="snížená",J224,0)</f>
        <v>2360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6" t="s">
        <v>81</v>
      </c>
      <c r="BK224" s="223">
        <f>ROUND(I224*H224,2)</f>
        <v>2360</v>
      </c>
      <c r="BL224" s="16" t="s">
        <v>547</v>
      </c>
      <c r="BM224" s="222" t="s">
        <v>1173</v>
      </c>
    </row>
    <row r="225" s="1" customFormat="1">
      <c r="A225" s="37"/>
      <c r="B225" s="38"/>
      <c r="C225" s="39"/>
      <c r="D225" s="224" t="s">
        <v>157</v>
      </c>
      <c r="E225" s="39"/>
      <c r="F225" s="225" t="s">
        <v>1172</v>
      </c>
      <c r="G225" s="39"/>
      <c r="H225" s="39"/>
      <c r="I225" s="226"/>
      <c r="J225" s="39"/>
      <c r="K225" s="39"/>
      <c r="L225" s="43"/>
      <c r="M225" s="263"/>
      <c r="N225" s="264"/>
      <c r="O225" s="265"/>
      <c r="P225" s="265"/>
      <c r="Q225" s="265"/>
      <c r="R225" s="265"/>
      <c r="S225" s="265"/>
      <c r="T225" s="266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157</v>
      </c>
      <c r="AU225" s="16" t="s">
        <v>77</v>
      </c>
    </row>
    <row r="226" s="1" customFormat="1" ht="6.96" customHeight="1">
      <c r="A226" s="37"/>
      <c r="B226" s="58"/>
      <c r="C226" s="59"/>
      <c r="D226" s="59"/>
      <c r="E226" s="59"/>
      <c r="F226" s="59"/>
      <c r="G226" s="59"/>
      <c r="H226" s="59"/>
      <c r="I226" s="59"/>
      <c r="J226" s="59"/>
      <c r="K226" s="59"/>
      <c r="L226" s="43"/>
      <c r="M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</row>
  </sheetData>
  <sheetProtection sheet="1" autoFilter="0" formatColumns="0" formatRows="0" objects="1" scenarios="1" password="CC35"/>
  <autoFilter ref="C93:K2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customWidth="1"/>
    <col min="2" max="2" width="1.171875" customWidth="1"/>
    <col min="3" max="3" width="4.160156" customWidth="1"/>
    <col min="4" max="4" width="4.332031" customWidth="1"/>
    <col min="5" max="5" width="17.16016" customWidth="1"/>
    <col min="6" max="6" width="100.832" customWidth="1"/>
    <col min="7" max="7" width="7.5" customWidth="1"/>
    <col min="8" max="8" width="14" customWidth="1"/>
    <col min="9" max="9" width="15.83203" customWidth="1"/>
    <col min="10" max="10" width="22.33203" customWidth="1"/>
    <col min="11" max="11" width="22.33203" customWidth="1"/>
    <col min="12" max="12" width="9.332031" customWidth="1"/>
    <col min="13" max="13" width="10.83203" hidden="1" customWidth="1"/>
    <col min="14" max="14" width="9.332031" hidden="1"/>
    <col min="15" max="15" width="14.16016" hidden="1" customWidth="1"/>
    <col min="16" max="16" width="14.16016" hidden="1" customWidth="1"/>
    <col min="17" max="17" width="14.16016" hidden="1" customWidth="1"/>
    <col min="18" max="18" width="14.16016" hidden="1" customWidth="1"/>
    <col min="19" max="19" width="14.16016" hidden="1" customWidth="1"/>
    <col min="20" max="20" width="14.16016" hidden="1" customWidth="1"/>
    <col min="21" max="21" width="16.33203" hidden="1" customWidth="1"/>
    <col min="22" max="22" width="12.33203" customWidth="1"/>
    <col min="23" max="23" width="16.33203" customWidth="1"/>
    <col min="24" max="24" width="12.33203" customWidth="1"/>
    <col min="25" max="25" width="15" customWidth="1"/>
    <col min="26" max="26" width="11" customWidth="1"/>
    <col min="27" max="27" width="15" customWidth="1"/>
    <col min="28" max="28" width="16.33203" customWidth="1"/>
    <col min="29" max="29" width="11" customWidth="1"/>
    <col min="30" max="30" width="15" customWidth="1"/>
    <col min="31" max="31" width="16.33203" customWidth="1"/>
    <col min="44" max="44" width="9.332031" hidden="1"/>
    <col min="45" max="45" width="9.332031" hidden="1"/>
    <col min="46" max="46" width="9.332031" hidden="1"/>
    <col min="47" max="47" width="9.332031" hidden="1"/>
    <col min="48" max="48" width="9.332031" hidden="1"/>
    <col min="49" max="49" width="9.332031" hidden="1"/>
    <col min="50" max="50" width="9.332031" hidden="1"/>
    <col min="51" max="51" width="9.332031" hidden="1"/>
    <col min="52" max="52" width="9.332031" hidden="1"/>
    <col min="53" max="53" width="9.332031" hidden="1"/>
    <col min="54" max="54" width="9.332031" hidden="1"/>
    <col min="55" max="55" width="9.332031" hidden="1"/>
    <col min="56" max="56" width="9.332031" hidden="1"/>
    <col min="57" max="57" width="9.332031" hidden="1"/>
    <col min="58" max="58" width="9.332031" hidden="1"/>
    <col min="59" max="59" width="9.332031" hidden="1"/>
    <col min="60" max="60" width="9.332031" hidden="1"/>
    <col min="61" max="61" width="9.332031" hidden="1"/>
    <col min="62" max="62" width="9.332031" hidden="1"/>
    <col min="63" max="63" width="9.332031" hidden="1"/>
    <col min="64" max="64" width="9.332031" hidden="1"/>
    <col min="65" max="65" width="9.332031" hidden="1"/>
  </cols>
  <sheetData>
    <row r="2" ht="36.96" customHeight="1">
      <c r="AT2" s="16" t="s">
        <v>101</v>
      </c>
    </row>
    <row r="3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77</v>
      </c>
    </row>
    <row r="4" ht="24.96" customHeight="1">
      <c r="B4" s="19"/>
      <c r="D4" s="139" t="s">
        <v>104</v>
      </c>
      <c r="L4" s="19"/>
      <c r="M4" s="140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1" t="s">
        <v>16</v>
      </c>
      <c r="L6" s="19"/>
    </row>
    <row r="7" ht="16.5" customHeight="1">
      <c r="B7" s="19"/>
      <c r="E7" s="142" t="str">
        <f>'Rekapitulace stavby'!K6</f>
        <v>Čtyřlístek- udržovací práce DL</v>
      </c>
      <c r="F7" s="141"/>
      <c r="G7" s="141"/>
      <c r="H7" s="141"/>
      <c r="L7" s="19"/>
    </row>
    <row r="8" ht="12" customHeight="1">
      <c r="B8" s="19"/>
      <c r="D8" s="141" t="s">
        <v>105</v>
      </c>
      <c r="L8" s="19"/>
    </row>
    <row r="9" s="1" customFormat="1" ht="16.5" customHeight="1">
      <c r="A9" s="37"/>
      <c r="B9" s="43"/>
      <c r="C9" s="37"/>
      <c r="D9" s="37"/>
      <c r="E9" s="142" t="s">
        <v>969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1" customFormat="1" ht="12" customHeight="1">
      <c r="A10" s="37"/>
      <c r="B10" s="43"/>
      <c r="C10" s="37"/>
      <c r="D10" s="141" t="s">
        <v>107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1" customFormat="1" ht="16.5" customHeight="1">
      <c r="A11" s="37"/>
      <c r="B11" s="43"/>
      <c r="C11" s="37"/>
      <c r="D11" s="37"/>
      <c r="E11" s="144" t="s">
        <v>1174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1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1" customFormat="1" ht="12" customHeight="1">
      <c r="A13" s="37"/>
      <c r="B13" s="43"/>
      <c r="C13" s="37"/>
      <c r="D13" s="141" t="s">
        <v>18</v>
      </c>
      <c r="E13" s="37"/>
      <c r="F13" s="132" t="s">
        <v>19</v>
      </c>
      <c r="G13" s="37"/>
      <c r="H13" s="37"/>
      <c r="I13" s="141" t="s">
        <v>20</v>
      </c>
      <c r="J13" s="132" t="s">
        <v>19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1" customFormat="1" ht="12" customHeight="1">
      <c r="A14" s="37"/>
      <c r="B14" s="43"/>
      <c r="C14" s="37"/>
      <c r="D14" s="141" t="s">
        <v>21</v>
      </c>
      <c r="E14" s="37"/>
      <c r="F14" s="132" t="s">
        <v>22</v>
      </c>
      <c r="G14" s="37"/>
      <c r="H14" s="37"/>
      <c r="I14" s="141" t="s">
        <v>23</v>
      </c>
      <c r="J14" s="145" t="str">
        <f>'Rekapitulace stavby'!AN8</f>
        <v>19. 11. 2021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1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1" customFormat="1" ht="12" customHeight="1">
      <c r="A16" s="37"/>
      <c r="B16" s="43"/>
      <c r="C16" s="37"/>
      <c r="D16" s="141" t="s">
        <v>25</v>
      </c>
      <c r="E16" s="37"/>
      <c r="F16" s="37"/>
      <c r="G16" s="37"/>
      <c r="H16" s="37"/>
      <c r="I16" s="141" t="s">
        <v>26</v>
      </c>
      <c r="J16" s="132" t="s">
        <v>27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1" customFormat="1" ht="18" customHeight="1">
      <c r="A17" s="37"/>
      <c r="B17" s="43"/>
      <c r="C17" s="37"/>
      <c r="D17" s="37"/>
      <c r="E17" s="132" t="s">
        <v>28</v>
      </c>
      <c r="F17" s="37"/>
      <c r="G17" s="37"/>
      <c r="H17" s="37"/>
      <c r="I17" s="141" t="s">
        <v>29</v>
      </c>
      <c r="J17" s="132" t="s">
        <v>30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1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1" customFormat="1" ht="12" customHeight="1">
      <c r="A19" s="37"/>
      <c r="B19" s="43"/>
      <c r="C19" s="37"/>
      <c r="D19" s="141" t="s">
        <v>31</v>
      </c>
      <c r="E19" s="37"/>
      <c r="F19" s="37"/>
      <c r="G19" s="37"/>
      <c r="H19" s="37"/>
      <c r="I19" s="141" t="s">
        <v>26</v>
      </c>
      <c r="J19" s="32" t="str">
        <f>'Rekapitulace stavby'!AN13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1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1" t="s">
        <v>29</v>
      </c>
      <c r="J20" s="32" t="str">
        <f>'Rekapitulace stavby'!AN14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1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1" customFormat="1" ht="12" customHeight="1">
      <c r="A22" s="37"/>
      <c r="B22" s="43"/>
      <c r="C22" s="37"/>
      <c r="D22" s="141" t="s">
        <v>33</v>
      </c>
      <c r="E22" s="37"/>
      <c r="F22" s="37"/>
      <c r="G22" s="37"/>
      <c r="H22" s="37"/>
      <c r="I22" s="141" t="s">
        <v>26</v>
      </c>
      <c r="J22" s="132" t="str">
        <f>IF('Rekapitulace stavby'!AN16="","",'Rekapitulace stavby'!AN16)</f>
        <v/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1" customFormat="1" ht="18" customHeight="1">
      <c r="A23" s="37"/>
      <c r="B23" s="43"/>
      <c r="C23" s="37"/>
      <c r="D23" s="37"/>
      <c r="E23" s="132" t="str">
        <f>IF('Rekapitulace stavby'!E17="","",'Rekapitulace stavby'!E17)</f>
        <v xml:space="preserve"> </v>
      </c>
      <c r="F23" s="37"/>
      <c r="G23" s="37"/>
      <c r="H23" s="37"/>
      <c r="I23" s="141" t="s">
        <v>29</v>
      </c>
      <c r="J23" s="132" t="str">
        <f>IF('Rekapitulace stavby'!AN17="","",'Rekapitulace stavby'!AN17)</f>
        <v/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1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1" customFormat="1" ht="12" customHeight="1">
      <c r="A25" s="37"/>
      <c r="B25" s="43"/>
      <c r="C25" s="37"/>
      <c r="D25" s="141" t="s">
        <v>36</v>
      </c>
      <c r="E25" s="37"/>
      <c r="F25" s="37"/>
      <c r="G25" s="37"/>
      <c r="H25" s="37"/>
      <c r="I25" s="141" t="s">
        <v>26</v>
      </c>
      <c r="J25" s="132" t="str">
        <f>IF('Rekapitulace stavby'!AN19="","",'Rekapitulace stavby'!AN19)</f>
        <v/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1" customFormat="1" ht="18" customHeight="1">
      <c r="A26" s="37"/>
      <c r="B26" s="43"/>
      <c r="C26" s="37"/>
      <c r="D26" s="37"/>
      <c r="E26" s="132" t="str">
        <f>IF('Rekapitulace stavby'!E20="","",'Rekapitulace stavby'!E20)</f>
        <v xml:space="preserve"> </v>
      </c>
      <c r="F26" s="37"/>
      <c r="G26" s="37"/>
      <c r="H26" s="37"/>
      <c r="I26" s="141" t="s">
        <v>29</v>
      </c>
      <c r="J26" s="132" t="str">
        <f>IF('Rekapitulace stavby'!AN20="","",'Rekapitulace stavby'!AN20)</f>
        <v/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1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1" customFormat="1" ht="12" customHeight="1">
      <c r="A28" s="37"/>
      <c r="B28" s="43"/>
      <c r="C28" s="37"/>
      <c r="D28" s="141" t="s">
        <v>37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7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1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1" customFormat="1" ht="6.96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1" customFormat="1" ht="25.44" customHeight="1">
      <c r="A32" s="37"/>
      <c r="B32" s="43"/>
      <c r="C32" s="37"/>
      <c r="D32" s="151" t="s">
        <v>39</v>
      </c>
      <c r="E32" s="37"/>
      <c r="F32" s="37"/>
      <c r="G32" s="37"/>
      <c r="H32" s="37"/>
      <c r="I32" s="37"/>
      <c r="J32" s="152">
        <f>ROUND(J94, 2)</f>
        <v>536675.80000000005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1" customFormat="1" ht="6.96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1" customFormat="1" ht="14.4" customHeight="1">
      <c r="A34" s="37"/>
      <c r="B34" s="43"/>
      <c r="C34" s="37"/>
      <c r="D34" s="37"/>
      <c r="E34" s="37"/>
      <c r="F34" s="153" t="s">
        <v>41</v>
      </c>
      <c r="G34" s="37"/>
      <c r="H34" s="37"/>
      <c r="I34" s="153" t="s">
        <v>40</v>
      </c>
      <c r="J34" s="153" t="s">
        <v>42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1" customFormat="1" ht="14.4" customHeight="1">
      <c r="A35" s="37"/>
      <c r="B35" s="43"/>
      <c r="C35" s="37"/>
      <c r="D35" s="154" t="s">
        <v>43</v>
      </c>
      <c r="E35" s="141" t="s">
        <v>44</v>
      </c>
      <c r="F35" s="155">
        <f>ROUND((SUM(BE94:BE219)),  2)</f>
        <v>0</v>
      </c>
      <c r="G35" s="37"/>
      <c r="H35" s="37"/>
      <c r="I35" s="156">
        <v>0.20999999999999999</v>
      </c>
      <c r="J35" s="155">
        <f>ROUND(((SUM(BE94:BE219))*I35),  2)</f>
        <v>0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1" customFormat="1" ht="14.4" customHeight="1">
      <c r="A36" s="37"/>
      <c r="B36" s="43"/>
      <c r="C36" s="37"/>
      <c r="D36" s="37"/>
      <c r="E36" s="141" t="s">
        <v>45</v>
      </c>
      <c r="F36" s="155">
        <f>ROUND((SUM(BF94:BF219)),  2)</f>
        <v>536675.80000000005</v>
      </c>
      <c r="G36" s="37"/>
      <c r="H36" s="37"/>
      <c r="I36" s="156">
        <v>0.14999999999999999</v>
      </c>
      <c r="J36" s="155">
        <f>ROUND(((SUM(BF94:BF219))*I36),  2)</f>
        <v>80501.369999999995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1" customFormat="1" ht="14.4" customHeight="1">
      <c r="A37" s="37"/>
      <c r="B37" s="43"/>
      <c r="C37" s="37"/>
      <c r="D37" s="37"/>
      <c r="E37" s="141" t="s">
        <v>46</v>
      </c>
      <c r="F37" s="155">
        <f>ROUND((SUM(BG94:BG219)),  2)</f>
        <v>0</v>
      </c>
      <c r="G37" s="37"/>
      <c r="H37" s="37"/>
      <c r="I37" s="156">
        <v>0.20999999999999999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1" customFormat="1" ht="14.4" customHeight="1">
      <c r="A38" s="37"/>
      <c r="B38" s="43"/>
      <c r="C38" s="37"/>
      <c r="D38" s="37"/>
      <c r="E38" s="141" t="s">
        <v>47</v>
      </c>
      <c r="F38" s="155">
        <f>ROUND((SUM(BH94:BH219)),  2)</f>
        <v>0</v>
      </c>
      <c r="G38" s="37"/>
      <c r="H38" s="37"/>
      <c r="I38" s="156">
        <v>0.14999999999999999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A39" s="37"/>
      <c r="B39" s="43"/>
      <c r="C39" s="37"/>
      <c r="D39" s="37"/>
      <c r="E39" s="141" t="s">
        <v>48</v>
      </c>
      <c r="F39" s="155">
        <f>ROUND((SUM(BI94:BI219)),  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1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25.44" customHeight="1">
      <c r="A41" s="37"/>
      <c r="B41" s="43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59"/>
      <c r="J41" s="162">
        <f>SUM(J32:J39)</f>
        <v>617177.17000000004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1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="1" customFormat="1" ht="6.96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1" customFormat="1" ht="24.96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1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1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1" customFormat="1" ht="16.5" customHeight="1">
      <c r="A50" s="37"/>
      <c r="B50" s="38"/>
      <c r="C50" s="39"/>
      <c r="D50" s="39"/>
      <c r="E50" s="168" t="str">
        <f>E7</f>
        <v>Čtyřlístek- udržovací práce DL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ht="12" customHeight="1">
      <c r="B51" s="20"/>
      <c r="C51" s="31" t="s">
        <v>105</v>
      </c>
      <c r="D51" s="21"/>
      <c r="E51" s="21"/>
      <c r="F51" s="21"/>
      <c r="G51" s="21"/>
      <c r="H51" s="21"/>
      <c r="I51" s="21"/>
      <c r="J51" s="21"/>
      <c r="K51" s="21"/>
      <c r="L51" s="19"/>
    </row>
    <row r="52" s="1" customFormat="1" ht="16.5" customHeight="1">
      <c r="A52" s="37"/>
      <c r="B52" s="38"/>
      <c r="C52" s="39"/>
      <c r="D52" s="39"/>
      <c r="E52" s="168" t="s">
        <v>969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1" customFormat="1" ht="12" customHeight="1">
      <c r="A53" s="37"/>
      <c r="B53" s="38"/>
      <c r="C53" s="31" t="s">
        <v>107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1" customFormat="1" ht="16.5" customHeight="1">
      <c r="A54" s="37"/>
      <c r="B54" s="38"/>
      <c r="C54" s="39"/>
      <c r="D54" s="39"/>
      <c r="E54" s="68" t="str">
        <f>E11</f>
        <v>3 - 2NP-položky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1" customFormat="1" ht="6.96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1" customFormat="1" ht="12" customHeight="1">
      <c r="A56" s="37"/>
      <c r="B56" s="38"/>
      <c r="C56" s="31" t="s">
        <v>21</v>
      </c>
      <c r="D56" s="39"/>
      <c r="E56" s="39"/>
      <c r="F56" s="26" t="str">
        <f>F14</f>
        <v>Ostrava</v>
      </c>
      <c r="G56" s="39"/>
      <c r="H56" s="39"/>
      <c r="I56" s="31" t="s">
        <v>23</v>
      </c>
      <c r="J56" s="71" t="str">
        <f>IF(J14="","",J14)</f>
        <v>19. 11. 2021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1" customFormat="1" ht="6.96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1" customFormat="1" ht="15.15" customHeight="1">
      <c r="A58" s="37"/>
      <c r="B58" s="38"/>
      <c r="C58" s="31" t="s">
        <v>25</v>
      </c>
      <c r="D58" s="39"/>
      <c r="E58" s="39"/>
      <c r="F58" s="26" t="str">
        <f>E17</f>
        <v>Čtyřlístek</v>
      </c>
      <c r="G58" s="39"/>
      <c r="H58" s="39"/>
      <c r="I58" s="31" t="s">
        <v>33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1" customFormat="1" ht="15.15" customHeight="1">
      <c r="A59" s="37"/>
      <c r="B59" s="38"/>
      <c r="C59" s="31" t="s">
        <v>31</v>
      </c>
      <c r="D59" s="39"/>
      <c r="E59" s="39"/>
      <c r="F59" s="26" t="str">
        <f>IF(E20="","",E20)</f>
        <v>Vyplň údaj</v>
      </c>
      <c r="G59" s="39"/>
      <c r="H59" s="39"/>
      <c r="I59" s="31" t="s">
        <v>36</v>
      </c>
      <c r="J59" s="35" t="str">
        <f>E26</f>
        <v xml:space="preserve"> 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="1" customFormat="1" ht="10.32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="1" customFormat="1" ht="29.28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="1" customFormat="1" ht="10.32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="1" customFormat="1" ht="22.8" customHeight="1">
      <c r="A63" s="37"/>
      <c r="B63" s="38"/>
      <c r="C63" s="172" t="s">
        <v>71</v>
      </c>
      <c r="D63" s="39"/>
      <c r="E63" s="39"/>
      <c r="F63" s="39"/>
      <c r="G63" s="39"/>
      <c r="H63" s="39"/>
      <c r="I63" s="39"/>
      <c r="J63" s="101">
        <f>J94</f>
        <v>536675.80000000005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="8" customFormat="1" ht="24.96" customHeight="1">
      <c r="A64" s="8"/>
      <c r="B64" s="173"/>
      <c r="C64" s="174"/>
      <c r="D64" s="175" t="s">
        <v>971</v>
      </c>
      <c r="E64" s="176"/>
      <c r="F64" s="176"/>
      <c r="G64" s="176"/>
      <c r="H64" s="176"/>
      <c r="I64" s="176"/>
      <c r="J64" s="177">
        <f>J95</f>
        <v>0</v>
      </c>
      <c r="K64" s="174"/>
      <c r="L64" s="17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="8" customFormat="1" ht="24.96" customHeight="1">
      <c r="A65" s="8"/>
      <c r="B65" s="173"/>
      <c r="C65" s="174"/>
      <c r="D65" s="175" t="s">
        <v>972</v>
      </c>
      <c r="E65" s="176"/>
      <c r="F65" s="176"/>
      <c r="G65" s="176"/>
      <c r="H65" s="176"/>
      <c r="I65" s="176"/>
      <c r="J65" s="177">
        <f>J96</f>
        <v>326168.52000000002</v>
      </c>
      <c r="K65" s="174"/>
      <c r="L65" s="17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="8" customFormat="1" ht="24.96" customHeight="1">
      <c r="A66" s="8"/>
      <c r="B66" s="173"/>
      <c r="C66" s="174"/>
      <c r="D66" s="175" t="s">
        <v>973</v>
      </c>
      <c r="E66" s="176"/>
      <c r="F66" s="176"/>
      <c r="G66" s="176"/>
      <c r="H66" s="176"/>
      <c r="I66" s="176"/>
      <c r="J66" s="177">
        <f>J141</f>
        <v>48612.459999999999</v>
      </c>
      <c r="K66" s="174"/>
      <c r="L66" s="17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="8" customFormat="1" ht="24.96" customHeight="1">
      <c r="A67" s="8"/>
      <c r="B67" s="173"/>
      <c r="C67" s="174"/>
      <c r="D67" s="175" t="s">
        <v>974</v>
      </c>
      <c r="E67" s="176"/>
      <c r="F67" s="176"/>
      <c r="G67" s="176"/>
      <c r="H67" s="176"/>
      <c r="I67" s="176"/>
      <c r="J67" s="177">
        <f>J156</f>
        <v>0</v>
      </c>
      <c r="K67" s="174"/>
      <c r="L67" s="17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="8" customFormat="1" ht="24.96" customHeight="1">
      <c r="A68" s="8"/>
      <c r="B68" s="173"/>
      <c r="C68" s="174"/>
      <c r="D68" s="175" t="s">
        <v>972</v>
      </c>
      <c r="E68" s="176"/>
      <c r="F68" s="176"/>
      <c r="G68" s="176"/>
      <c r="H68" s="176"/>
      <c r="I68" s="176"/>
      <c r="J68" s="177">
        <f>J157</f>
        <v>105903.82000000001</v>
      </c>
      <c r="K68" s="174"/>
      <c r="L68" s="17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="8" customFormat="1" ht="24.96" customHeight="1">
      <c r="A69" s="8"/>
      <c r="B69" s="173"/>
      <c r="C69" s="174"/>
      <c r="D69" s="175" t="s">
        <v>973</v>
      </c>
      <c r="E69" s="176"/>
      <c r="F69" s="176"/>
      <c r="G69" s="176"/>
      <c r="H69" s="176"/>
      <c r="I69" s="176"/>
      <c r="J69" s="177">
        <f>J192</f>
        <v>9876.6000000000004</v>
      </c>
      <c r="K69" s="174"/>
      <c r="L69" s="17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="8" customFormat="1" ht="24.96" customHeight="1">
      <c r="A70" s="8"/>
      <c r="B70" s="173"/>
      <c r="C70" s="174"/>
      <c r="D70" s="175" t="s">
        <v>975</v>
      </c>
      <c r="E70" s="176"/>
      <c r="F70" s="176"/>
      <c r="G70" s="176"/>
      <c r="H70" s="176"/>
      <c r="I70" s="176"/>
      <c r="J70" s="177">
        <f>J201</f>
        <v>5286.3999999999996</v>
      </c>
      <c r="K70" s="174"/>
      <c r="L70" s="17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="8" customFormat="1" ht="24.96" customHeight="1">
      <c r="A71" s="8"/>
      <c r="B71" s="173"/>
      <c r="C71" s="174"/>
      <c r="D71" s="175" t="s">
        <v>976</v>
      </c>
      <c r="E71" s="176"/>
      <c r="F71" s="176"/>
      <c r="G71" s="176"/>
      <c r="H71" s="176"/>
      <c r="I71" s="176"/>
      <c r="J71" s="177">
        <f>J204</f>
        <v>7788</v>
      </c>
      <c r="K71" s="174"/>
      <c r="L71" s="17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="8" customFormat="1" ht="24.96" customHeight="1">
      <c r="A72" s="8"/>
      <c r="B72" s="173"/>
      <c r="C72" s="174"/>
      <c r="D72" s="175" t="s">
        <v>130</v>
      </c>
      <c r="E72" s="176"/>
      <c r="F72" s="176"/>
      <c r="G72" s="176"/>
      <c r="H72" s="176"/>
      <c r="I72" s="176"/>
      <c r="J72" s="177">
        <f>J209</f>
        <v>33040</v>
      </c>
      <c r="K72" s="174"/>
      <c r="L72" s="17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="1" customFormat="1" ht="21.84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4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="1" customFormat="1" ht="6.96" customHeight="1">
      <c r="A74" s="37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14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="1" customFormat="1" ht="6.96" customHeight="1">
      <c r="A78" s="37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1" customFormat="1" ht="24.96" customHeight="1">
      <c r="A79" s="37"/>
      <c r="B79" s="38"/>
      <c r="C79" s="22" t="s">
        <v>133</v>
      </c>
      <c r="D79" s="39"/>
      <c r="E79" s="39"/>
      <c r="F79" s="39"/>
      <c r="G79" s="39"/>
      <c r="H79" s="39"/>
      <c r="I79" s="39"/>
      <c r="J79" s="39"/>
      <c r="K79" s="39"/>
      <c r="L79" s="14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="1" customFormat="1" ht="6.96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1" customFormat="1" ht="12" customHeight="1">
      <c r="A81" s="37"/>
      <c r="B81" s="38"/>
      <c r="C81" s="31" t="s">
        <v>16</v>
      </c>
      <c r="D81" s="39"/>
      <c r="E81" s="39"/>
      <c r="F81" s="39"/>
      <c r="G81" s="39"/>
      <c r="H81" s="39"/>
      <c r="I81" s="39"/>
      <c r="J81" s="39"/>
      <c r="K81" s="3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1" customFormat="1" ht="16.5" customHeight="1">
      <c r="A82" s="37"/>
      <c r="B82" s="38"/>
      <c r="C82" s="39"/>
      <c r="D82" s="39"/>
      <c r="E82" s="168" t="str">
        <f>E7</f>
        <v>Čtyřlístek- udržovací práce DL</v>
      </c>
      <c r="F82" s="31"/>
      <c r="G82" s="31"/>
      <c r="H82" s="31"/>
      <c r="I82" s="39"/>
      <c r="J82" s="39"/>
      <c r="K82" s="3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t="12" customHeight="1">
      <c r="B83" s="20"/>
      <c r="C83" s="31" t="s">
        <v>105</v>
      </c>
      <c r="D83" s="21"/>
      <c r="E83" s="21"/>
      <c r="F83" s="21"/>
      <c r="G83" s="21"/>
      <c r="H83" s="21"/>
      <c r="I83" s="21"/>
      <c r="J83" s="21"/>
      <c r="K83" s="21"/>
      <c r="L83" s="19"/>
    </row>
    <row r="84" s="1" customFormat="1" ht="16.5" customHeight="1">
      <c r="A84" s="37"/>
      <c r="B84" s="38"/>
      <c r="C84" s="39"/>
      <c r="D84" s="39"/>
      <c r="E84" s="168" t="s">
        <v>969</v>
      </c>
      <c r="F84" s="39"/>
      <c r="G84" s="39"/>
      <c r="H84" s="39"/>
      <c r="I84" s="39"/>
      <c r="J84" s="39"/>
      <c r="K84" s="39"/>
      <c r="L84" s="14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1" customFormat="1" ht="12" customHeight="1">
      <c r="A85" s="37"/>
      <c r="B85" s="38"/>
      <c r="C85" s="31" t="s">
        <v>107</v>
      </c>
      <c r="D85" s="39"/>
      <c r="E85" s="39"/>
      <c r="F85" s="39"/>
      <c r="G85" s="39"/>
      <c r="H85" s="39"/>
      <c r="I85" s="39"/>
      <c r="J85" s="39"/>
      <c r="K85" s="39"/>
      <c r="L85" s="14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6.5" customHeight="1">
      <c r="A86" s="37"/>
      <c r="B86" s="38"/>
      <c r="C86" s="39"/>
      <c r="D86" s="39"/>
      <c r="E86" s="68" t="str">
        <f>E11</f>
        <v>3 - 2NP-položky</v>
      </c>
      <c r="F86" s="39"/>
      <c r="G86" s="39"/>
      <c r="H86" s="39"/>
      <c r="I86" s="39"/>
      <c r="J86" s="39"/>
      <c r="K86" s="39"/>
      <c r="L86" s="14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1" customFormat="1" ht="6.96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4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1" customFormat="1" ht="12" customHeight="1">
      <c r="A88" s="37"/>
      <c r="B88" s="38"/>
      <c r="C88" s="31" t="s">
        <v>21</v>
      </c>
      <c r="D88" s="39"/>
      <c r="E88" s="39"/>
      <c r="F88" s="26" t="str">
        <f>F14</f>
        <v>Ostrava</v>
      </c>
      <c r="G88" s="39"/>
      <c r="H88" s="39"/>
      <c r="I88" s="31" t="s">
        <v>23</v>
      </c>
      <c r="J88" s="71" t="str">
        <f>IF(J14="","",J14)</f>
        <v>19. 11. 2021</v>
      </c>
      <c r="K88" s="39"/>
      <c r="L88" s="14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1" customFormat="1" ht="6.96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1" customFormat="1" ht="15.15" customHeight="1">
      <c r="A90" s="37"/>
      <c r="B90" s="38"/>
      <c r="C90" s="31" t="s">
        <v>25</v>
      </c>
      <c r="D90" s="39"/>
      <c r="E90" s="39"/>
      <c r="F90" s="26" t="str">
        <f>E17</f>
        <v>Čtyřlístek</v>
      </c>
      <c r="G90" s="39"/>
      <c r="H90" s="39"/>
      <c r="I90" s="31" t="s">
        <v>33</v>
      </c>
      <c r="J90" s="35" t="str">
        <f>E23</f>
        <v xml:space="preserve"> </v>
      </c>
      <c r="K90" s="39"/>
      <c r="L90" s="1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1" customFormat="1" ht="15.15" customHeight="1">
      <c r="A91" s="37"/>
      <c r="B91" s="38"/>
      <c r="C91" s="31" t="s">
        <v>31</v>
      </c>
      <c r="D91" s="39"/>
      <c r="E91" s="39"/>
      <c r="F91" s="26" t="str">
        <f>IF(E20="","",E20)</f>
        <v>Vyplň údaj</v>
      </c>
      <c r="G91" s="39"/>
      <c r="H91" s="39"/>
      <c r="I91" s="31" t="s">
        <v>36</v>
      </c>
      <c r="J91" s="35" t="str">
        <f>E26</f>
        <v xml:space="preserve"> </v>
      </c>
      <c r="K91" s="39"/>
      <c r="L91" s="1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1" customFormat="1" ht="10.32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10" customFormat="1" ht="29.28" customHeight="1">
      <c r="A93" s="184"/>
      <c r="B93" s="185"/>
      <c r="C93" s="186" t="s">
        <v>134</v>
      </c>
      <c r="D93" s="187" t="s">
        <v>58</v>
      </c>
      <c r="E93" s="187" t="s">
        <v>54</v>
      </c>
      <c r="F93" s="187" t="s">
        <v>55</v>
      </c>
      <c r="G93" s="187" t="s">
        <v>135</v>
      </c>
      <c r="H93" s="187" t="s">
        <v>136</v>
      </c>
      <c r="I93" s="187" t="s">
        <v>137</v>
      </c>
      <c r="J93" s="187" t="s">
        <v>111</v>
      </c>
      <c r="K93" s="188" t="s">
        <v>138</v>
      </c>
      <c r="L93" s="189"/>
      <c r="M93" s="91" t="s">
        <v>19</v>
      </c>
      <c r="N93" s="92" t="s">
        <v>43</v>
      </c>
      <c r="O93" s="92" t="s">
        <v>139</v>
      </c>
      <c r="P93" s="92" t="s">
        <v>140</v>
      </c>
      <c r="Q93" s="92" t="s">
        <v>141</v>
      </c>
      <c r="R93" s="92" t="s">
        <v>142</v>
      </c>
      <c r="S93" s="92" t="s">
        <v>143</v>
      </c>
      <c r="T93" s="93" t="s">
        <v>144</v>
      </c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="1" customFormat="1" ht="22.8" customHeight="1">
      <c r="A94" s="37"/>
      <c r="B94" s="38"/>
      <c r="C94" s="98" t="s">
        <v>145</v>
      </c>
      <c r="D94" s="39"/>
      <c r="E94" s="39"/>
      <c r="F94" s="39"/>
      <c r="G94" s="39"/>
      <c r="H94" s="39"/>
      <c r="I94" s="39"/>
      <c r="J94" s="190">
        <f>BK94</f>
        <v>536675.80000000005</v>
      </c>
      <c r="K94" s="39"/>
      <c r="L94" s="43"/>
      <c r="M94" s="94"/>
      <c r="N94" s="191"/>
      <c r="O94" s="95"/>
      <c r="P94" s="192">
        <f>P95+P96+P141+P156+P157+P192+P201+P204+P209</f>
        <v>0</v>
      </c>
      <c r="Q94" s="95"/>
      <c r="R94" s="192">
        <f>R95+R96+R141+R156+R157+R192+R201+R204+R209</f>
        <v>0</v>
      </c>
      <c r="S94" s="95"/>
      <c r="T94" s="193">
        <f>T95+T96+T141+T156+T157+T192+T201+T204+T209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72</v>
      </c>
      <c r="AU94" s="16" t="s">
        <v>112</v>
      </c>
      <c r="BK94" s="194">
        <f>BK95+BK96+BK141+BK156+BK157+BK192+BK201+BK204+BK209</f>
        <v>536675.80000000005</v>
      </c>
    </row>
    <row r="95" s="11" customFormat="1" ht="25.92" customHeight="1">
      <c r="A95" s="11"/>
      <c r="B95" s="195"/>
      <c r="C95" s="196"/>
      <c r="D95" s="197" t="s">
        <v>72</v>
      </c>
      <c r="E95" s="198" t="s">
        <v>977</v>
      </c>
      <c r="F95" s="198" t="s">
        <v>978</v>
      </c>
      <c r="G95" s="196"/>
      <c r="H95" s="196"/>
      <c r="I95" s="199"/>
      <c r="J95" s="200">
        <f>BK95</f>
        <v>0</v>
      </c>
      <c r="K95" s="196"/>
      <c r="L95" s="201"/>
      <c r="M95" s="202"/>
      <c r="N95" s="203"/>
      <c r="O95" s="203"/>
      <c r="P95" s="204">
        <v>0</v>
      </c>
      <c r="Q95" s="203"/>
      <c r="R95" s="204">
        <v>0</v>
      </c>
      <c r="S95" s="203"/>
      <c r="T95" s="205"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6" t="s">
        <v>77</v>
      </c>
      <c r="AT95" s="207" t="s">
        <v>72</v>
      </c>
      <c r="AU95" s="207" t="s">
        <v>73</v>
      </c>
      <c r="AY95" s="206" t="s">
        <v>148</v>
      </c>
      <c r="BK95" s="208">
        <v>0</v>
      </c>
    </row>
    <row r="96" s="11" customFormat="1" ht="25.92" customHeight="1">
      <c r="A96" s="11"/>
      <c r="B96" s="195"/>
      <c r="C96" s="196"/>
      <c r="D96" s="197" t="s">
        <v>72</v>
      </c>
      <c r="E96" s="198" t="s">
        <v>979</v>
      </c>
      <c r="F96" s="198" t="s">
        <v>980</v>
      </c>
      <c r="G96" s="196"/>
      <c r="H96" s="196"/>
      <c r="I96" s="199"/>
      <c r="J96" s="200">
        <f>BK96</f>
        <v>326168.52000000002</v>
      </c>
      <c r="K96" s="196"/>
      <c r="L96" s="201"/>
      <c r="M96" s="202"/>
      <c r="N96" s="203"/>
      <c r="O96" s="203"/>
      <c r="P96" s="204">
        <f>SUM(P97:P140)</f>
        <v>0</v>
      </c>
      <c r="Q96" s="203"/>
      <c r="R96" s="204">
        <f>SUM(R97:R140)</f>
        <v>0</v>
      </c>
      <c r="S96" s="203"/>
      <c r="T96" s="205">
        <f>SUM(T97:T140)</f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R96" s="206" t="s">
        <v>77</v>
      </c>
      <c r="AT96" s="207" t="s">
        <v>72</v>
      </c>
      <c r="AU96" s="207" t="s">
        <v>73</v>
      </c>
      <c r="AY96" s="206" t="s">
        <v>148</v>
      </c>
      <c r="BK96" s="208">
        <f>SUM(BK97:BK140)</f>
        <v>326168.52000000002</v>
      </c>
    </row>
    <row r="97" s="1" customFormat="1" ht="16.5" customHeight="1">
      <c r="A97" s="37"/>
      <c r="B97" s="38"/>
      <c r="C97" s="211" t="s">
        <v>77</v>
      </c>
      <c r="D97" s="211" t="s">
        <v>151</v>
      </c>
      <c r="E97" s="212" t="s">
        <v>1065</v>
      </c>
      <c r="F97" s="213" t="s">
        <v>1066</v>
      </c>
      <c r="G97" s="214" t="s">
        <v>716</v>
      </c>
      <c r="H97" s="215">
        <v>150</v>
      </c>
      <c r="I97" s="216">
        <v>342.19999999999999</v>
      </c>
      <c r="J97" s="217">
        <f>ROUND(I97*H97,2)</f>
        <v>51330</v>
      </c>
      <c r="K97" s="213" t="s">
        <v>19</v>
      </c>
      <c r="L97" s="43"/>
      <c r="M97" s="218" t="s">
        <v>19</v>
      </c>
      <c r="N97" s="219" t="s">
        <v>45</v>
      </c>
      <c r="O97" s="83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2" t="s">
        <v>91</v>
      </c>
      <c r="AT97" s="222" t="s">
        <v>151</v>
      </c>
      <c r="AU97" s="222" t="s">
        <v>77</v>
      </c>
      <c r="AY97" s="16" t="s">
        <v>148</v>
      </c>
      <c r="BE97" s="223">
        <f>IF(N97="základní",J97,0)</f>
        <v>0</v>
      </c>
      <c r="BF97" s="223">
        <f>IF(N97="snížená",J97,0)</f>
        <v>51330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16" t="s">
        <v>81</v>
      </c>
      <c r="BK97" s="223">
        <f>ROUND(I97*H97,2)</f>
        <v>51330</v>
      </c>
      <c r="BL97" s="16" t="s">
        <v>91</v>
      </c>
      <c r="BM97" s="222" t="s">
        <v>81</v>
      </c>
    </row>
    <row r="98" s="1" customFormat="1">
      <c r="A98" s="37"/>
      <c r="B98" s="38"/>
      <c r="C98" s="39"/>
      <c r="D98" s="224" t="s">
        <v>157</v>
      </c>
      <c r="E98" s="39"/>
      <c r="F98" s="225" t="s">
        <v>1066</v>
      </c>
      <c r="G98" s="39"/>
      <c r="H98" s="39"/>
      <c r="I98" s="226"/>
      <c r="J98" s="39"/>
      <c r="K98" s="39"/>
      <c r="L98" s="43"/>
      <c r="M98" s="227"/>
      <c r="N98" s="228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157</v>
      </c>
      <c r="AU98" s="16" t="s">
        <v>77</v>
      </c>
    </row>
    <row r="99" s="1" customFormat="1" ht="16.5" customHeight="1">
      <c r="A99" s="37"/>
      <c r="B99" s="38"/>
      <c r="C99" s="211" t="s">
        <v>81</v>
      </c>
      <c r="D99" s="211" t="s">
        <v>151</v>
      </c>
      <c r="E99" s="212" t="s">
        <v>1067</v>
      </c>
      <c r="F99" s="213" t="s">
        <v>1068</v>
      </c>
      <c r="G99" s="214" t="s">
        <v>716</v>
      </c>
      <c r="H99" s="215">
        <v>220</v>
      </c>
      <c r="I99" s="216">
        <v>451.94</v>
      </c>
      <c r="J99" s="217">
        <f>ROUND(I99*H99,2)</f>
        <v>99426.800000000003</v>
      </c>
      <c r="K99" s="213" t="s">
        <v>19</v>
      </c>
      <c r="L99" s="43"/>
      <c r="M99" s="218" t="s">
        <v>19</v>
      </c>
      <c r="N99" s="219" t="s">
        <v>45</v>
      </c>
      <c r="O99" s="83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2" t="s">
        <v>91</v>
      </c>
      <c r="AT99" s="222" t="s">
        <v>151</v>
      </c>
      <c r="AU99" s="222" t="s">
        <v>77</v>
      </c>
      <c r="AY99" s="16" t="s">
        <v>148</v>
      </c>
      <c r="BE99" s="223">
        <f>IF(N99="základní",J99,0)</f>
        <v>0</v>
      </c>
      <c r="BF99" s="223">
        <f>IF(N99="snížená",J99,0)</f>
        <v>99426.800000000003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16" t="s">
        <v>81</v>
      </c>
      <c r="BK99" s="223">
        <f>ROUND(I99*H99,2)</f>
        <v>99426.800000000003</v>
      </c>
      <c r="BL99" s="16" t="s">
        <v>91</v>
      </c>
      <c r="BM99" s="222" t="s">
        <v>91</v>
      </c>
    </row>
    <row r="100" s="1" customFormat="1">
      <c r="A100" s="37"/>
      <c r="B100" s="38"/>
      <c r="C100" s="39"/>
      <c r="D100" s="224" t="s">
        <v>157</v>
      </c>
      <c r="E100" s="39"/>
      <c r="F100" s="225" t="s">
        <v>1068</v>
      </c>
      <c r="G100" s="39"/>
      <c r="H100" s="39"/>
      <c r="I100" s="226"/>
      <c r="J100" s="39"/>
      <c r="K100" s="39"/>
      <c r="L100" s="43"/>
      <c r="M100" s="227"/>
      <c r="N100" s="228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157</v>
      </c>
      <c r="AU100" s="16" t="s">
        <v>77</v>
      </c>
    </row>
    <row r="101" s="1" customFormat="1" ht="16.5" customHeight="1">
      <c r="A101" s="37"/>
      <c r="B101" s="38"/>
      <c r="C101" s="211" t="s">
        <v>88</v>
      </c>
      <c r="D101" s="211" t="s">
        <v>151</v>
      </c>
      <c r="E101" s="212" t="s">
        <v>1069</v>
      </c>
      <c r="F101" s="213" t="s">
        <v>1070</v>
      </c>
      <c r="G101" s="214" t="s">
        <v>716</v>
      </c>
      <c r="H101" s="215">
        <v>4</v>
      </c>
      <c r="I101" s="216">
        <v>147.5</v>
      </c>
      <c r="J101" s="217">
        <f>ROUND(I101*H101,2)</f>
        <v>590</v>
      </c>
      <c r="K101" s="213" t="s">
        <v>19</v>
      </c>
      <c r="L101" s="43"/>
      <c r="M101" s="218" t="s">
        <v>19</v>
      </c>
      <c r="N101" s="219" t="s">
        <v>45</v>
      </c>
      <c r="O101" s="83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2" t="s">
        <v>91</v>
      </c>
      <c r="AT101" s="222" t="s">
        <v>151</v>
      </c>
      <c r="AU101" s="222" t="s">
        <v>77</v>
      </c>
      <c r="AY101" s="16" t="s">
        <v>148</v>
      </c>
      <c r="BE101" s="223">
        <f>IF(N101="základní",J101,0)</f>
        <v>0</v>
      </c>
      <c r="BF101" s="223">
        <f>IF(N101="snížená",J101,0)</f>
        <v>590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16" t="s">
        <v>81</v>
      </c>
      <c r="BK101" s="223">
        <f>ROUND(I101*H101,2)</f>
        <v>590</v>
      </c>
      <c r="BL101" s="16" t="s">
        <v>91</v>
      </c>
      <c r="BM101" s="222" t="s">
        <v>149</v>
      </c>
    </row>
    <row r="102" s="1" customFormat="1">
      <c r="A102" s="37"/>
      <c r="B102" s="38"/>
      <c r="C102" s="39"/>
      <c r="D102" s="224" t="s">
        <v>157</v>
      </c>
      <c r="E102" s="39"/>
      <c r="F102" s="225" t="s">
        <v>1071</v>
      </c>
      <c r="G102" s="39"/>
      <c r="H102" s="39"/>
      <c r="I102" s="226"/>
      <c r="J102" s="39"/>
      <c r="K102" s="39"/>
      <c r="L102" s="43"/>
      <c r="M102" s="227"/>
      <c r="N102" s="228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157</v>
      </c>
      <c r="AU102" s="16" t="s">
        <v>77</v>
      </c>
    </row>
    <row r="103" s="1" customFormat="1" ht="16.5" customHeight="1">
      <c r="A103" s="37"/>
      <c r="B103" s="38"/>
      <c r="C103" s="211" t="s">
        <v>91</v>
      </c>
      <c r="D103" s="211" t="s">
        <v>151</v>
      </c>
      <c r="E103" s="212" t="s">
        <v>986</v>
      </c>
      <c r="F103" s="213" t="s">
        <v>987</v>
      </c>
      <c r="G103" s="214" t="s">
        <v>716</v>
      </c>
      <c r="H103" s="215">
        <v>1200</v>
      </c>
      <c r="I103" s="216">
        <v>37.759999999999998</v>
      </c>
      <c r="J103" s="217">
        <f>ROUND(I103*H103,2)</f>
        <v>45312</v>
      </c>
      <c r="K103" s="213" t="s">
        <v>19</v>
      </c>
      <c r="L103" s="43"/>
      <c r="M103" s="218" t="s">
        <v>19</v>
      </c>
      <c r="N103" s="219" t="s">
        <v>45</v>
      </c>
      <c r="O103" s="83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2" t="s">
        <v>91</v>
      </c>
      <c r="AT103" s="222" t="s">
        <v>151</v>
      </c>
      <c r="AU103" s="222" t="s">
        <v>77</v>
      </c>
      <c r="AY103" s="16" t="s">
        <v>148</v>
      </c>
      <c r="BE103" s="223">
        <f>IF(N103="základní",J103,0)</f>
        <v>0</v>
      </c>
      <c r="BF103" s="223">
        <f>IF(N103="snížená",J103,0)</f>
        <v>45312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6" t="s">
        <v>81</v>
      </c>
      <c r="BK103" s="223">
        <f>ROUND(I103*H103,2)</f>
        <v>45312</v>
      </c>
      <c r="BL103" s="16" t="s">
        <v>91</v>
      </c>
      <c r="BM103" s="222" t="s">
        <v>191</v>
      </c>
    </row>
    <row r="104" s="1" customFormat="1">
      <c r="A104" s="37"/>
      <c r="B104" s="38"/>
      <c r="C104" s="39"/>
      <c r="D104" s="224" t="s">
        <v>157</v>
      </c>
      <c r="E104" s="39"/>
      <c r="F104" s="225" t="s">
        <v>988</v>
      </c>
      <c r="G104" s="39"/>
      <c r="H104" s="39"/>
      <c r="I104" s="226"/>
      <c r="J104" s="39"/>
      <c r="K104" s="39"/>
      <c r="L104" s="43"/>
      <c r="M104" s="227"/>
      <c r="N104" s="228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157</v>
      </c>
      <c r="AU104" s="16" t="s">
        <v>77</v>
      </c>
    </row>
    <row r="105" s="1" customFormat="1" ht="16.5" customHeight="1">
      <c r="A105" s="37"/>
      <c r="B105" s="38"/>
      <c r="C105" s="211" t="s">
        <v>174</v>
      </c>
      <c r="D105" s="211" t="s">
        <v>151</v>
      </c>
      <c r="E105" s="212" t="s">
        <v>1072</v>
      </c>
      <c r="F105" s="213" t="s">
        <v>1073</v>
      </c>
      <c r="G105" s="214" t="s">
        <v>716</v>
      </c>
      <c r="H105" s="215">
        <v>120</v>
      </c>
      <c r="I105" s="216">
        <v>28.32</v>
      </c>
      <c r="J105" s="217">
        <f>ROUND(I105*H105,2)</f>
        <v>3398.4000000000001</v>
      </c>
      <c r="K105" s="213" t="s">
        <v>19</v>
      </c>
      <c r="L105" s="43"/>
      <c r="M105" s="218" t="s">
        <v>19</v>
      </c>
      <c r="N105" s="219" t="s">
        <v>45</v>
      </c>
      <c r="O105" s="83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2" t="s">
        <v>91</v>
      </c>
      <c r="AT105" s="222" t="s">
        <v>151</v>
      </c>
      <c r="AU105" s="222" t="s">
        <v>77</v>
      </c>
      <c r="AY105" s="16" t="s">
        <v>148</v>
      </c>
      <c r="BE105" s="223">
        <f>IF(N105="základní",J105,0)</f>
        <v>0</v>
      </c>
      <c r="BF105" s="223">
        <f>IF(N105="snížená",J105,0)</f>
        <v>3398.4000000000001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6" t="s">
        <v>81</v>
      </c>
      <c r="BK105" s="223">
        <f>ROUND(I105*H105,2)</f>
        <v>3398.4000000000001</v>
      </c>
      <c r="BL105" s="16" t="s">
        <v>91</v>
      </c>
      <c r="BM105" s="222" t="s">
        <v>586</v>
      </c>
    </row>
    <row r="106" s="1" customFormat="1">
      <c r="A106" s="37"/>
      <c r="B106" s="38"/>
      <c r="C106" s="39"/>
      <c r="D106" s="224" t="s">
        <v>157</v>
      </c>
      <c r="E106" s="39"/>
      <c r="F106" s="225" t="s">
        <v>1074</v>
      </c>
      <c r="G106" s="39"/>
      <c r="H106" s="39"/>
      <c r="I106" s="226"/>
      <c r="J106" s="39"/>
      <c r="K106" s="39"/>
      <c r="L106" s="43"/>
      <c r="M106" s="227"/>
      <c r="N106" s="228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157</v>
      </c>
      <c r="AU106" s="16" t="s">
        <v>77</v>
      </c>
    </row>
    <row r="107" s="1" customFormat="1" ht="16.5" customHeight="1">
      <c r="A107" s="37"/>
      <c r="B107" s="38"/>
      <c r="C107" s="211" t="s">
        <v>149</v>
      </c>
      <c r="D107" s="211" t="s">
        <v>151</v>
      </c>
      <c r="E107" s="212" t="s">
        <v>989</v>
      </c>
      <c r="F107" s="213" t="s">
        <v>990</v>
      </c>
      <c r="G107" s="214" t="s">
        <v>716</v>
      </c>
      <c r="H107" s="215">
        <v>40</v>
      </c>
      <c r="I107" s="216">
        <v>17.699999999999999</v>
      </c>
      <c r="J107" s="217">
        <f>ROUND(I107*H107,2)</f>
        <v>708</v>
      </c>
      <c r="K107" s="213" t="s">
        <v>19</v>
      </c>
      <c r="L107" s="43"/>
      <c r="M107" s="218" t="s">
        <v>19</v>
      </c>
      <c r="N107" s="219" t="s">
        <v>45</v>
      </c>
      <c r="O107" s="83"/>
      <c r="P107" s="220">
        <f>O107*H107</f>
        <v>0</v>
      </c>
      <c r="Q107" s="220">
        <v>0</v>
      </c>
      <c r="R107" s="220">
        <f>Q107*H107</f>
        <v>0</v>
      </c>
      <c r="S107" s="220">
        <v>0</v>
      </c>
      <c r="T107" s="221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2" t="s">
        <v>91</v>
      </c>
      <c r="AT107" s="222" t="s">
        <v>151</v>
      </c>
      <c r="AU107" s="222" t="s">
        <v>77</v>
      </c>
      <c r="AY107" s="16" t="s">
        <v>148</v>
      </c>
      <c r="BE107" s="223">
        <f>IF(N107="základní",J107,0)</f>
        <v>0</v>
      </c>
      <c r="BF107" s="223">
        <f>IF(N107="snížená",J107,0)</f>
        <v>708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6" t="s">
        <v>81</v>
      </c>
      <c r="BK107" s="223">
        <f>ROUND(I107*H107,2)</f>
        <v>708</v>
      </c>
      <c r="BL107" s="16" t="s">
        <v>91</v>
      </c>
      <c r="BM107" s="222" t="s">
        <v>206</v>
      </c>
    </row>
    <row r="108" s="1" customFormat="1">
      <c r="A108" s="37"/>
      <c r="B108" s="38"/>
      <c r="C108" s="39"/>
      <c r="D108" s="224" t="s">
        <v>157</v>
      </c>
      <c r="E108" s="39"/>
      <c r="F108" s="225" t="s">
        <v>990</v>
      </c>
      <c r="G108" s="39"/>
      <c r="H108" s="39"/>
      <c r="I108" s="226"/>
      <c r="J108" s="39"/>
      <c r="K108" s="39"/>
      <c r="L108" s="43"/>
      <c r="M108" s="227"/>
      <c r="N108" s="228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157</v>
      </c>
      <c r="AU108" s="16" t="s">
        <v>77</v>
      </c>
    </row>
    <row r="109" s="1" customFormat="1" ht="16.5" customHeight="1">
      <c r="A109" s="37"/>
      <c r="B109" s="38"/>
      <c r="C109" s="211" t="s">
        <v>187</v>
      </c>
      <c r="D109" s="211" t="s">
        <v>151</v>
      </c>
      <c r="E109" s="212" t="s">
        <v>1075</v>
      </c>
      <c r="F109" s="213" t="s">
        <v>1076</v>
      </c>
      <c r="G109" s="214" t="s">
        <v>484</v>
      </c>
      <c r="H109" s="215">
        <v>163</v>
      </c>
      <c r="I109" s="216">
        <v>21.239999999999998</v>
      </c>
      <c r="J109" s="217">
        <f>ROUND(I109*H109,2)</f>
        <v>3462.1199999999999</v>
      </c>
      <c r="K109" s="213" t="s">
        <v>19</v>
      </c>
      <c r="L109" s="43"/>
      <c r="M109" s="218" t="s">
        <v>19</v>
      </c>
      <c r="N109" s="219" t="s">
        <v>45</v>
      </c>
      <c r="O109" s="83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2" t="s">
        <v>91</v>
      </c>
      <c r="AT109" s="222" t="s">
        <v>151</v>
      </c>
      <c r="AU109" s="222" t="s">
        <v>77</v>
      </c>
      <c r="AY109" s="16" t="s">
        <v>148</v>
      </c>
      <c r="BE109" s="223">
        <f>IF(N109="základní",J109,0)</f>
        <v>0</v>
      </c>
      <c r="BF109" s="223">
        <f>IF(N109="snížená",J109,0)</f>
        <v>3462.1199999999999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6" t="s">
        <v>81</v>
      </c>
      <c r="BK109" s="223">
        <f>ROUND(I109*H109,2)</f>
        <v>3462.1199999999999</v>
      </c>
      <c r="BL109" s="16" t="s">
        <v>91</v>
      </c>
      <c r="BM109" s="222" t="s">
        <v>220</v>
      </c>
    </row>
    <row r="110" s="1" customFormat="1">
      <c r="A110" s="37"/>
      <c r="B110" s="38"/>
      <c r="C110" s="39"/>
      <c r="D110" s="224" t="s">
        <v>157</v>
      </c>
      <c r="E110" s="39"/>
      <c r="F110" s="225" t="s">
        <v>1076</v>
      </c>
      <c r="G110" s="39"/>
      <c r="H110" s="39"/>
      <c r="I110" s="226"/>
      <c r="J110" s="39"/>
      <c r="K110" s="39"/>
      <c r="L110" s="43"/>
      <c r="M110" s="227"/>
      <c r="N110" s="228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157</v>
      </c>
      <c r="AU110" s="16" t="s">
        <v>77</v>
      </c>
    </row>
    <row r="111" s="1" customFormat="1" ht="16.5" customHeight="1">
      <c r="A111" s="37"/>
      <c r="B111" s="38"/>
      <c r="C111" s="211" t="s">
        <v>191</v>
      </c>
      <c r="D111" s="211" t="s">
        <v>151</v>
      </c>
      <c r="E111" s="212" t="s">
        <v>1077</v>
      </c>
      <c r="F111" s="213" t="s">
        <v>1078</v>
      </c>
      <c r="G111" s="214" t="s">
        <v>484</v>
      </c>
      <c r="H111" s="215">
        <v>32</v>
      </c>
      <c r="I111" s="216">
        <v>14.16</v>
      </c>
      <c r="J111" s="217">
        <f>ROUND(I111*H111,2)</f>
        <v>453.12</v>
      </c>
      <c r="K111" s="213" t="s">
        <v>19</v>
      </c>
      <c r="L111" s="43"/>
      <c r="M111" s="218" t="s">
        <v>19</v>
      </c>
      <c r="N111" s="219" t="s">
        <v>45</v>
      </c>
      <c r="O111" s="83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22" t="s">
        <v>91</v>
      </c>
      <c r="AT111" s="222" t="s">
        <v>151</v>
      </c>
      <c r="AU111" s="222" t="s">
        <v>77</v>
      </c>
      <c r="AY111" s="16" t="s">
        <v>148</v>
      </c>
      <c r="BE111" s="223">
        <f>IF(N111="základní",J111,0)</f>
        <v>0</v>
      </c>
      <c r="BF111" s="223">
        <f>IF(N111="snížená",J111,0)</f>
        <v>453.12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16" t="s">
        <v>81</v>
      </c>
      <c r="BK111" s="223">
        <f>ROUND(I111*H111,2)</f>
        <v>453.12</v>
      </c>
      <c r="BL111" s="16" t="s">
        <v>91</v>
      </c>
      <c r="BM111" s="222" t="s">
        <v>235</v>
      </c>
    </row>
    <row r="112" s="1" customFormat="1">
      <c r="A112" s="37"/>
      <c r="B112" s="38"/>
      <c r="C112" s="39"/>
      <c r="D112" s="224" t="s">
        <v>157</v>
      </c>
      <c r="E112" s="39"/>
      <c r="F112" s="225" t="s">
        <v>1078</v>
      </c>
      <c r="G112" s="39"/>
      <c r="H112" s="39"/>
      <c r="I112" s="226"/>
      <c r="J112" s="39"/>
      <c r="K112" s="39"/>
      <c r="L112" s="43"/>
      <c r="M112" s="227"/>
      <c r="N112" s="228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157</v>
      </c>
      <c r="AU112" s="16" t="s">
        <v>77</v>
      </c>
    </row>
    <row r="113" s="1" customFormat="1" ht="16.5" customHeight="1">
      <c r="A113" s="37"/>
      <c r="B113" s="38"/>
      <c r="C113" s="211" t="s">
        <v>194</v>
      </c>
      <c r="D113" s="211" t="s">
        <v>151</v>
      </c>
      <c r="E113" s="212" t="s">
        <v>1079</v>
      </c>
      <c r="F113" s="213" t="s">
        <v>1080</v>
      </c>
      <c r="G113" s="214" t="s">
        <v>484</v>
      </c>
      <c r="H113" s="215">
        <v>160</v>
      </c>
      <c r="I113" s="216">
        <v>5.9000000000000004</v>
      </c>
      <c r="J113" s="217">
        <f>ROUND(I113*H113,2)</f>
        <v>944</v>
      </c>
      <c r="K113" s="213" t="s">
        <v>19</v>
      </c>
      <c r="L113" s="43"/>
      <c r="M113" s="218" t="s">
        <v>19</v>
      </c>
      <c r="N113" s="219" t="s">
        <v>45</v>
      </c>
      <c r="O113" s="83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22" t="s">
        <v>91</v>
      </c>
      <c r="AT113" s="222" t="s">
        <v>151</v>
      </c>
      <c r="AU113" s="222" t="s">
        <v>77</v>
      </c>
      <c r="AY113" s="16" t="s">
        <v>148</v>
      </c>
      <c r="BE113" s="223">
        <f>IF(N113="základní",J113,0)</f>
        <v>0</v>
      </c>
      <c r="BF113" s="223">
        <f>IF(N113="snížená",J113,0)</f>
        <v>944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16" t="s">
        <v>81</v>
      </c>
      <c r="BK113" s="223">
        <f>ROUND(I113*H113,2)</f>
        <v>944</v>
      </c>
      <c r="BL113" s="16" t="s">
        <v>91</v>
      </c>
      <c r="BM113" s="222" t="s">
        <v>247</v>
      </c>
    </row>
    <row r="114" s="1" customFormat="1">
      <c r="A114" s="37"/>
      <c r="B114" s="38"/>
      <c r="C114" s="39"/>
      <c r="D114" s="224" t="s">
        <v>157</v>
      </c>
      <c r="E114" s="39"/>
      <c r="F114" s="225" t="s">
        <v>1080</v>
      </c>
      <c r="G114" s="39"/>
      <c r="H114" s="39"/>
      <c r="I114" s="226"/>
      <c r="J114" s="39"/>
      <c r="K114" s="39"/>
      <c r="L114" s="43"/>
      <c r="M114" s="227"/>
      <c r="N114" s="228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157</v>
      </c>
      <c r="AU114" s="16" t="s">
        <v>77</v>
      </c>
    </row>
    <row r="115" s="1" customFormat="1" ht="16.5" customHeight="1">
      <c r="A115" s="37"/>
      <c r="B115" s="38"/>
      <c r="C115" s="211" t="s">
        <v>586</v>
      </c>
      <c r="D115" s="211" t="s">
        <v>151</v>
      </c>
      <c r="E115" s="212" t="s">
        <v>1081</v>
      </c>
      <c r="F115" s="213" t="s">
        <v>1082</v>
      </c>
      <c r="G115" s="214" t="s">
        <v>484</v>
      </c>
      <c r="H115" s="215">
        <v>4</v>
      </c>
      <c r="I115" s="216">
        <v>159.30000000000001</v>
      </c>
      <c r="J115" s="217">
        <f>ROUND(I115*H115,2)</f>
        <v>637.20000000000005</v>
      </c>
      <c r="K115" s="213" t="s">
        <v>19</v>
      </c>
      <c r="L115" s="43"/>
      <c r="M115" s="218" t="s">
        <v>19</v>
      </c>
      <c r="N115" s="219" t="s">
        <v>45</v>
      </c>
      <c r="O115" s="83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2" t="s">
        <v>91</v>
      </c>
      <c r="AT115" s="222" t="s">
        <v>151</v>
      </c>
      <c r="AU115" s="222" t="s">
        <v>77</v>
      </c>
      <c r="AY115" s="16" t="s">
        <v>148</v>
      </c>
      <c r="BE115" s="223">
        <f>IF(N115="základní",J115,0)</f>
        <v>0</v>
      </c>
      <c r="BF115" s="223">
        <f>IF(N115="snížená",J115,0)</f>
        <v>637.20000000000005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6" t="s">
        <v>81</v>
      </c>
      <c r="BK115" s="223">
        <f>ROUND(I115*H115,2)</f>
        <v>637.20000000000005</v>
      </c>
      <c r="BL115" s="16" t="s">
        <v>91</v>
      </c>
      <c r="BM115" s="222" t="s">
        <v>259</v>
      </c>
    </row>
    <row r="116" s="1" customFormat="1">
      <c r="A116" s="37"/>
      <c r="B116" s="38"/>
      <c r="C116" s="39"/>
      <c r="D116" s="224" t="s">
        <v>157</v>
      </c>
      <c r="E116" s="39"/>
      <c r="F116" s="225" t="s">
        <v>1082</v>
      </c>
      <c r="G116" s="39"/>
      <c r="H116" s="39"/>
      <c r="I116" s="226"/>
      <c r="J116" s="39"/>
      <c r="K116" s="39"/>
      <c r="L116" s="43"/>
      <c r="M116" s="227"/>
      <c r="N116" s="228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157</v>
      </c>
      <c r="AU116" s="16" t="s">
        <v>77</v>
      </c>
    </row>
    <row r="117" s="1" customFormat="1" ht="16.5" customHeight="1">
      <c r="A117" s="37"/>
      <c r="B117" s="38"/>
      <c r="C117" s="211" t="s">
        <v>588</v>
      </c>
      <c r="D117" s="211" t="s">
        <v>151</v>
      </c>
      <c r="E117" s="212" t="s">
        <v>995</v>
      </c>
      <c r="F117" s="213" t="s">
        <v>996</v>
      </c>
      <c r="G117" s="214" t="s">
        <v>484</v>
      </c>
      <c r="H117" s="215">
        <v>150</v>
      </c>
      <c r="I117" s="216">
        <v>159.30000000000001</v>
      </c>
      <c r="J117" s="217">
        <f>ROUND(I117*H117,2)</f>
        <v>23895</v>
      </c>
      <c r="K117" s="213" t="s">
        <v>19</v>
      </c>
      <c r="L117" s="43"/>
      <c r="M117" s="218" t="s">
        <v>19</v>
      </c>
      <c r="N117" s="219" t="s">
        <v>45</v>
      </c>
      <c r="O117" s="83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2" t="s">
        <v>91</v>
      </c>
      <c r="AT117" s="222" t="s">
        <v>151</v>
      </c>
      <c r="AU117" s="222" t="s">
        <v>77</v>
      </c>
      <c r="AY117" s="16" t="s">
        <v>148</v>
      </c>
      <c r="BE117" s="223">
        <f>IF(N117="základní",J117,0)</f>
        <v>0</v>
      </c>
      <c r="BF117" s="223">
        <f>IF(N117="snížená",J117,0)</f>
        <v>23895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16" t="s">
        <v>81</v>
      </c>
      <c r="BK117" s="223">
        <f>ROUND(I117*H117,2)</f>
        <v>23895</v>
      </c>
      <c r="BL117" s="16" t="s">
        <v>91</v>
      </c>
      <c r="BM117" s="222" t="s">
        <v>276</v>
      </c>
    </row>
    <row r="118" s="1" customFormat="1">
      <c r="A118" s="37"/>
      <c r="B118" s="38"/>
      <c r="C118" s="39"/>
      <c r="D118" s="224" t="s">
        <v>157</v>
      </c>
      <c r="E118" s="39"/>
      <c r="F118" s="225" t="s">
        <v>996</v>
      </c>
      <c r="G118" s="39"/>
      <c r="H118" s="39"/>
      <c r="I118" s="226"/>
      <c r="J118" s="39"/>
      <c r="K118" s="39"/>
      <c r="L118" s="43"/>
      <c r="M118" s="227"/>
      <c r="N118" s="228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157</v>
      </c>
      <c r="AU118" s="16" t="s">
        <v>77</v>
      </c>
    </row>
    <row r="119" s="1" customFormat="1" ht="16.5" customHeight="1">
      <c r="A119" s="37"/>
      <c r="B119" s="38"/>
      <c r="C119" s="211" t="s">
        <v>206</v>
      </c>
      <c r="D119" s="211" t="s">
        <v>151</v>
      </c>
      <c r="E119" s="212" t="s">
        <v>1083</v>
      </c>
      <c r="F119" s="213" t="s">
        <v>1084</v>
      </c>
      <c r="G119" s="214" t="s">
        <v>484</v>
      </c>
      <c r="H119" s="215">
        <v>13</v>
      </c>
      <c r="I119" s="216">
        <v>1012.4400000000001</v>
      </c>
      <c r="J119" s="217">
        <f>ROUND(I119*H119,2)</f>
        <v>13161.719999999999</v>
      </c>
      <c r="K119" s="213" t="s">
        <v>19</v>
      </c>
      <c r="L119" s="43"/>
      <c r="M119" s="218" t="s">
        <v>19</v>
      </c>
      <c r="N119" s="219" t="s">
        <v>45</v>
      </c>
      <c r="O119" s="83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2" t="s">
        <v>91</v>
      </c>
      <c r="AT119" s="222" t="s">
        <v>151</v>
      </c>
      <c r="AU119" s="222" t="s">
        <v>77</v>
      </c>
      <c r="AY119" s="16" t="s">
        <v>148</v>
      </c>
      <c r="BE119" s="223">
        <f>IF(N119="základní",J119,0)</f>
        <v>0</v>
      </c>
      <c r="BF119" s="223">
        <f>IF(N119="snížená",J119,0)</f>
        <v>13161.719999999999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6" t="s">
        <v>81</v>
      </c>
      <c r="BK119" s="223">
        <f>ROUND(I119*H119,2)</f>
        <v>13161.719999999999</v>
      </c>
      <c r="BL119" s="16" t="s">
        <v>91</v>
      </c>
      <c r="BM119" s="222" t="s">
        <v>291</v>
      </c>
    </row>
    <row r="120" s="1" customFormat="1">
      <c r="A120" s="37"/>
      <c r="B120" s="38"/>
      <c r="C120" s="39"/>
      <c r="D120" s="224" t="s">
        <v>157</v>
      </c>
      <c r="E120" s="39"/>
      <c r="F120" s="225" t="s">
        <v>1084</v>
      </c>
      <c r="G120" s="39"/>
      <c r="H120" s="39"/>
      <c r="I120" s="226"/>
      <c r="J120" s="39"/>
      <c r="K120" s="39"/>
      <c r="L120" s="43"/>
      <c r="M120" s="227"/>
      <c r="N120" s="228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157</v>
      </c>
      <c r="AU120" s="16" t="s">
        <v>77</v>
      </c>
    </row>
    <row r="121" s="1" customFormat="1" ht="16.5" customHeight="1">
      <c r="A121" s="37"/>
      <c r="B121" s="38"/>
      <c r="C121" s="211" t="s">
        <v>212</v>
      </c>
      <c r="D121" s="211" t="s">
        <v>151</v>
      </c>
      <c r="E121" s="212" t="s">
        <v>1085</v>
      </c>
      <c r="F121" s="213" t="s">
        <v>1086</v>
      </c>
      <c r="G121" s="214" t="s">
        <v>484</v>
      </c>
      <c r="H121" s="215">
        <v>13</v>
      </c>
      <c r="I121" s="216">
        <v>1475</v>
      </c>
      <c r="J121" s="217">
        <f>ROUND(I121*H121,2)</f>
        <v>19175</v>
      </c>
      <c r="K121" s="213" t="s">
        <v>19</v>
      </c>
      <c r="L121" s="43"/>
      <c r="M121" s="218" t="s">
        <v>19</v>
      </c>
      <c r="N121" s="219" t="s">
        <v>45</v>
      </c>
      <c r="O121" s="83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2" t="s">
        <v>91</v>
      </c>
      <c r="AT121" s="222" t="s">
        <v>151</v>
      </c>
      <c r="AU121" s="222" t="s">
        <v>77</v>
      </c>
      <c r="AY121" s="16" t="s">
        <v>148</v>
      </c>
      <c r="BE121" s="223">
        <f>IF(N121="základní",J121,0)</f>
        <v>0</v>
      </c>
      <c r="BF121" s="223">
        <f>IF(N121="snížená",J121,0)</f>
        <v>19175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6" t="s">
        <v>81</v>
      </c>
      <c r="BK121" s="223">
        <f>ROUND(I121*H121,2)</f>
        <v>19175</v>
      </c>
      <c r="BL121" s="16" t="s">
        <v>91</v>
      </c>
      <c r="BM121" s="222" t="s">
        <v>303</v>
      </c>
    </row>
    <row r="122" s="1" customFormat="1">
      <c r="A122" s="37"/>
      <c r="B122" s="38"/>
      <c r="C122" s="39"/>
      <c r="D122" s="224" t="s">
        <v>157</v>
      </c>
      <c r="E122" s="39"/>
      <c r="F122" s="225" t="s">
        <v>1086</v>
      </c>
      <c r="G122" s="39"/>
      <c r="H122" s="39"/>
      <c r="I122" s="226"/>
      <c r="J122" s="39"/>
      <c r="K122" s="39"/>
      <c r="L122" s="43"/>
      <c r="M122" s="227"/>
      <c r="N122" s="228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157</v>
      </c>
      <c r="AU122" s="16" t="s">
        <v>77</v>
      </c>
    </row>
    <row r="123" s="1" customFormat="1" ht="16.5" customHeight="1">
      <c r="A123" s="37"/>
      <c r="B123" s="38"/>
      <c r="C123" s="211" t="s">
        <v>220</v>
      </c>
      <c r="D123" s="211" t="s">
        <v>151</v>
      </c>
      <c r="E123" s="212" t="s">
        <v>1087</v>
      </c>
      <c r="F123" s="213" t="s">
        <v>1088</v>
      </c>
      <c r="G123" s="214" t="s">
        <v>484</v>
      </c>
      <c r="H123" s="215">
        <v>20</v>
      </c>
      <c r="I123" s="216">
        <v>658.44000000000005</v>
      </c>
      <c r="J123" s="217">
        <f>ROUND(I123*H123,2)</f>
        <v>13168.799999999999</v>
      </c>
      <c r="K123" s="213" t="s">
        <v>19</v>
      </c>
      <c r="L123" s="43"/>
      <c r="M123" s="218" t="s">
        <v>19</v>
      </c>
      <c r="N123" s="219" t="s">
        <v>45</v>
      </c>
      <c r="O123" s="83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91</v>
      </c>
      <c r="AT123" s="222" t="s">
        <v>151</v>
      </c>
      <c r="AU123" s="222" t="s">
        <v>77</v>
      </c>
      <c r="AY123" s="16" t="s">
        <v>148</v>
      </c>
      <c r="BE123" s="223">
        <f>IF(N123="základní",J123,0)</f>
        <v>0</v>
      </c>
      <c r="BF123" s="223">
        <f>IF(N123="snížená",J123,0)</f>
        <v>13168.799999999999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6" t="s">
        <v>81</v>
      </c>
      <c r="BK123" s="223">
        <f>ROUND(I123*H123,2)</f>
        <v>13168.799999999999</v>
      </c>
      <c r="BL123" s="16" t="s">
        <v>91</v>
      </c>
      <c r="BM123" s="222" t="s">
        <v>315</v>
      </c>
    </row>
    <row r="124" s="1" customFormat="1">
      <c r="A124" s="37"/>
      <c r="B124" s="38"/>
      <c r="C124" s="39"/>
      <c r="D124" s="224" t="s">
        <v>157</v>
      </c>
      <c r="E124" s="39"/>
      <c r="F124" s="225" t="s">
        <v>1088</v>
      </c>
      <c r="G124" s="39"/>
      <c r="H124" s="39"/>
      <c r="I124" s="226"/>
      <c r="J124" s="39"/>
      <c r="K124" s="39"/>
      <c r="L124" s="43"/>
      <c r="M124" s="227"/>
      <c r="N124" s="228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157</v>
      </c>
      <c r="AU124" s="16" t="s">
        <v>77</v>
      </c>
    </row>
    <row r="125" s="1" customFormat="1" ht="16.5" customHeight="1">
      <c r="A125" s="37"/>
      <c r="B125" s="38"/>
      <c r="C125" s="211" t="s">
        <v>8</v>
      </c>
      <c r="D125" s="211" t="s">
        <v>151</v>
      </c>
      <c r="E125" s="212" t="s">
        <v>1089</v>
      </c>
      <c r="F125" s="213" t="s">
        <v>1090</v>
      </c>
      <c r="G125" s="214" t="s">
        <v>484</v>
      </c>
      <c r="H125" s="215">
        <v>3</v>
      </c>
      <c r="I125" s="216">
        <v>767</v>
      </c>
      <c r="J125" s="217">
        <f>ROUND(I125*H125,2)</f>
        <v>2301</v>
      </c>
      <c r="K125" s="213" t="s">
        <v>19</v>
      </c>
      <c r="L125" s="43"/>
      <c r="M125" s="218" t="s">
        <v>19</v>
      </c>
      <c r="N125" s="219" t="s">
        <v>45</v>
      </c>
      <c r="O125" s="83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2" t="s">
        <v>91</v>
      </c>
      <c r="AT125" s="222" t="s">
        <v>151</v>
      </c>
      <c r="AU125" s="222" t="s">
        <v>77</v>
      </c>
      <c r="AY125" s="16" t="s">
        <v>148</v>
      </c>
      <c r="BE125" s="223">
        <f>IF(N125="základní",J125,0)</f>
        <v>0</v>
      </c>
      <c r="BF125" s="223">
        <f>IF(N125="snížená",J125,0)</f>
        <v>2301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6" t="s">
        <v>81</v>
      </c>
      <c r="BK125" s="223">
        <f>ROUND(I125*H125,2)</f>
        <v>2301</v>
      </c>
      <c r="BL125" s="16" t="s">
        <v>91</v>
      </c>
      <c r="BM125" s="222" t="s">
        <v>325</v>
      </c>
    </row>
    <row r="126" s="1" customFormat="1">
      <c r="A126" s="37"/>
      <c r="B126" s="38"/>
      <c r="C126" s="39"/>
      <c r="D126" s="224" t="s">
        <v>157</v>
      </c>
      <c r="E126" s="39"/>
      <c r="F126" s="225" t="s">
        <v>1090</v>
      </c>
      <c r="G126" s="39"/>
      <c r="H126" s="39"/>
      <c r="I126" s="226"/>
      <c r="J126" s="39"/>
      <c r="K126" s="39"/>
      <c r="L126" s="43"/>
      <c r="M126" s="227"/>
      <c r="N126" s="228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157</v>
      </c>
      <c r="AU126" s="16" t="s">
        <v>77</v>
      </c>
    </row>
    <row r="127" s="1" customFormat="1" ht="16.5" customHeight="1">
      <c r="A127" s="37"/>
      <c r="B127" s="38"/>
      <c r="C127" s="211" t="s">
        <v>424</v>
      </c>
      <c r="D127" s="211" t="s">
        <v>151</v>
      </c>
      <c r="E127" s="212" t="s">
        <v>981</v>
      </c>
      <c r="F127" s="213" t="s">
        <v>1092</v>
      </c>
      <c r="G127" s="214" t="s">
        <v>716</v>
      </c>
      <c r="H127" s="215">
        <v>150</v>
      </c>
      <c r="I127" s="216">
        <v>123.90000000000001</v>
      </c>
      <c r="J127" s="217">
        <f>ROUND(I127*H127,2)</f>
        <v>18585</v>
      </c>
      <c r="K127" s="213" t="s">
        <v>19</v>
      </c>
      <c r="L127" s="43"/>
      <c r="M127" s="218" t="s">
        <v>19</v>
      </c>
      <c r="N127" s="219" t="s">
        <v>45</v>
      </c>
      <c r="O127" s="83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2" t="s">
        <v>91</v>
      </c>
      <c r="AT127" s="222" t="s">
        <v>151</v>
      </c>
      <c r="AU127" s="222" t="s">
        <v>77</v>
      </c>
      <c r="AY127" s="16" t="s">
        <v>148</v>
      </c>
      <c r="BE127" s="223">
        <f>IF(N127="základní",J127,0)</f>
        <v>0</v>
      </c>
      <c r="BF127" s="223">
        <f>IF(N127="snížená",J127,0)</f>
        <v>18585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6" t="s">
        <v>81</v>
      </c>
      <c r="BK127" s="223">
        <f>ROUND(I127*H127,2)</f>
        <v>18585</v>
      </c>
      <c r="BL127" s="16" t="s">
        <v>91</v>
      </c>
      <c r="BM127" s="222" t="s">
        <v>1175</v>
      </c>
    </row>
    <row r="128" s="1" customFormat="1">
      <c r="A128" s="37"/>
      <c r="B128" s="38"/>
      <c r="C128" s="39"/>
      <c r="D128" s="224" t="s">
        <v>157</v>
      </c>
      <c r="E128" s="39"/>
      <c r="F128" s="225" t="s">
        <v>1092</v>
      </c>
      <c r="G128" s="39"/>
      <c r="H128" s="39"/>
      <c r="I128" s="226"/>
      <c r="J128" s="39"/>
      <c r="K128" s="39"/>
      <c r="L128" s="43"/>
      <c r="M128" s="227"/>
      <c r="N128" s="228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157</v>
      </c>
      <c r="AU128" s="16" t="s">
        <v>77</v>
      </c>
    </row>
    <row r="129" s="1" customFormat="1" ht="16.5" customHeight="1">
      <c r="A129" s="37"/>
      <c r="B129" s="38"/>
      <c r="C129" s="211" t="s">
        <v>430</v>
      </c>
      <c r="D129" s="211" t="s">
        <v>151</v>
      </c>
      <c r="E129" s="212" t="s">
        <v>983</v>
      </c>
      <c r="F129" s="213" t="s">
        <v>1094</v>
      </c>
      <c r="G129" s="214" t="s">
        <v>716</v>
      </c>
      <c r="H129" s="215">
        <v>720</v>
      </c>
      <c r="I129" s="216">
        <v>14.16</v>
      </c>
      <c r="J129" s="217">
        <f>ROUND(I129*H129,2)</f>
        <v>10195.200000000001</v>
      </c>
      <c r="K129" s="213" t="s">
        <v>19</v>
      </c>
      <c r="L129" s="43"/>
      <c r="M129" s="218" t="s">
        <v>19</v>
      </c>
      <c r="N129" s="219" t="s">
        <v>45</v>
      </c>
      <c r="O129" s="83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2" t="s">
        <v>91</v>
      </c>
      <c r="AT129" s="222" t="s">
        <v>151</v>
      </c>
      <c r="AU129" s="222" t="s">
        <v>77</v>
      </c>
      <c r="AY129" s="16" t="s">
        <v>148</v>
      </c>
      <c r="BE129" s="223">
        <f>IF(N129="základní",J129,0)</f>
        <v>0</v>
      </c>
      <c r="BF129" s="223">
        <f>IF(N129="snížená",J129,0)</f>
        <v>10195.200000000001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6" t="s">
        <v>81</v>
      </c>
      <c r="BK129" s="223">
        <f>ROUND(I129*H129,2)</f>
        <v>10195.200000000001</v>
      </c>
      <c r="BL129" s="16" t="s">
        <v>91</v>
      </c>
      <c r="BM129" s="222" t="s">
        <v>1176</v>
      </c>
    </row>
    <row r="130" s="1" customFormat="1">
      <c r="A130" s="37"/>
      <c r="B130" s="38"/>
      <c r="C130" s="39"/>
      <c r="D130" s="224" t="s">
        <v>157</v>
      </c>
      <c r="E130" s="39"/>
      <c r="F130" s="225" t="s">
        <v>1094</v>
      </c>
      <c r="G130" s="39"/>
      <c r="H130" s="39"/>
      <c r="I130" s="226"/>
      <c r="J130" s="39"/>
      <c r="K130" s="39"/>
      <c r="L130" s="43"/>
      <c r="M130" s="227"/>
      <c r="N130" s="228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157</v>
      </c>
      <c r="AU130" s="16" t="s">
        <v>77</v>
      </c>
    </row>
    <row r="131" s="1" customFormat="1" ht="16.5" customHeight="1">
      <c r="A131" s="37"/>
      <c r="B131" s="38"/>
      <c r="C131" s="211" t="s">
        <v>435</v>
      </c>
      <c r="D131" s="211" t="s">
        <v>151</v>
      </c>
      <c r="E131" s="212" t="s">
        <v>1096</v>
      </c>
      <c r="F131" s="213" t="s">
        <v>1076</v>
      </c>
      <c r="G131" s="214" t="s">
        <v>484</v>
      </c>
      <c r="H131" s="215">
        <v>18</v>
      </c>
      <c r="I131" s="216">
        <v>21.239999999999998</v>
      </c>
      <c r="J131" s="217">
        <f>ROUND(I131*H131,2)</f>
        <v>382.31999999999999</v>
      </c>
      <c r="K131" s="213" t="s">
        <v>19</v>
      </c>
      <c r="L131" s="43"/>
      <c r="M131" s="218" t="s">
        <v>19</v>
      </c>
      <c r="N131" s="219" t="s">
        <v>45</v>
      </c>
      <c r="O131" s="83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2" t="s">
        <v>91</v>
      </c>
      <c r="AT131" s="222" t="s">
        <v>151</v>
      </c>
      <c r="AU131" s="222" t="s">
        <v>77</v>
      </c>
      <c r="AY131" s="16" t="s">
        <v>148</v>
      </c>
      <c r="BE131" s="223">
        <f>IF(N131="základní",J131,0)</f>
        <v>0</v>
      </c>
      <c r="BF131" s="223">
        <f>IF(N131="snížená",J131,0)</f>
        <v>382.31999999999999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6" t="s">
        <v>81</v>
      </c>
      <c r="BK131" s="223">
        <f>ROUND(I131*H131,2)</f>
        <v>382.31999999999999</v>
      </c>
      <c r="BL131" s="16" t="s">
        <v>91</v>
      </c>
      <c r="BM131" s="222" t="s">
        <v>1177</v>
      </c>
    </row>
    <row r="132" s="1" customFormat="1">
      <c r="A132" s="37"/>
      <c r="B132" s="38"/>
      <c r="C132" s="39"/>
      <c r="D132" s="224" t="s">
        <v>157</v>
      </c>
      <c r="E132" s="39"/>
      <c r="F132" s="225" t="s">
        <v>1076</v>
      </c>
      <c r="G132" s="39"/>
      <c r="H132" s="39"/>
      <c r="I132" s="226"/>
      <c r="J132" s="39"/>
      <c r="K132" s="39"/>
      <c r="L132" s="43"/>
      <c r="M132" s="227"/>
      <c r="N132" s="228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157</v>
      </c>
      <c r="AU132" s="16" t="s">
        <v>77</v>
      </c>
    </row>
    <row r="133" s="1" customFormat="1" ht="16.5" customHeight="1">
      <c r="A133" s="37"/>
      <c r="B133" s="38"/>
      <c r="C133" s="211" t="s">
        <v>443</v>
      </c>
      <c r="D133" s="211" t="s">
        <v>151</v>
      </c>
      <c r="E133" s="212" t="s">
        <v>1098</v>
      </c>
      <c r="F133" s="213" t="s">
        <v>1099</v>
      </c>
      <c r="G133" s="214" t="s">
        <v>484</v>
      </c>
      <c r="H133" s="215">
        <v>18</v>
      </c>
      <c r="I133" s="216">
        <v>289.10000000000002</v>
      </c>
      <c r="J133" s="217">
        <f>ROUND(I133*H133,2)</f>
        <v>5203.8000000000002</v>
      </c>
      <c r="K133" s="213" t="s">
        <v>19</v>
      </c>
      <c r="L133" s="43"/>
      <c r="M133" s="218" t="s">
        <v>19</v>
      </c>
      <c r="N133" s="219" t="s">
        <v>45</v>
      </c>
      <c r="O133" s="83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2" t="s">
        <v>91</v>
      </c>
      <c r="AT133" s="222" t="s">
        <v>151</v>
      </c>
      <c r="AU133" s="222" t="s">
        <v>77</v>
      </c>
      <c r="AY133" s="16" t="s">
        <v>148</v>
      </c>
      <c r="BE133" s="223">
        <f>IF(N133="základní",J133,0)</f>
        <v>0</v>
      </c>
      <c r="BF133" s="223">
        <f>IF(N133="snížená",J133,0)</f>
        <v>5203.8000000000002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6" t="s">
        <v>81</v>
      </c>
      <c r="BK133" s="223">
        <f>ROUND(I133*H133,2)</f>
        <v>5203.8000000000002</v>
      </c>
      <c r="BL133" s="16" t="s">
        <v>91</v>
      </c>
      <c r="BM133" s="222" t="s">
        <v>1178</v>
      </c>
    </row>
    <row r="134" s="1" customFormat="1">
      <c r="A134" s="37"/>
      <c r="B134" s="38"/>
      <c r="C134" s="39"/>
      <c r="D134" s="224" t="s">
        <v>157</v>
      </c>
      <c r="E134" s="39"/>
      <c r="F134" s="225" t="s">
        <v>1099</v>
      </c>
      <c r="G134" s="39"/>
      <c r="H134" s="39"/>
      <c r="I134" s="226"/>
      <c r="J134" s="39"/>
      <c r="K134" s="39"/>
      <c r="L134" s="43"/>
      <c r="M134" s="227"/>
      <c r="N134" s="228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157</v>
      </c>
      <c r="AU134" s="16" t="s">
        <v>77</v>
      </c>
    </row>
    <row r="135" s="1" customFormat="1" ht="16.5" customHeight="1">
      <c r="A135" s="37"/>
      <c r="B135" s="38"/>
      <c r="C135" s="211" t="s">
        <v>449</v>
      </c>
      <c r="D135" s="211" t="s">
        <v>151</v>
      </c>
      <c r="E135" s="212" t="s">
        <v>991</v>
      </c>
      <c r="F135" s="213" t="s">
        <v>1101</v>
      </c>
      <c r="G135" s="214" t="s">
        <v>484</v>
      </c>
      <c r="H135" s="215">
        <v>1</v>
      </c>
      <c r="I135" s="216">
        <v>5415.0200000000004</v>
      </c>
      <c r="J135" s="217">
        <f>ROUND(I135*H135,2)</f>
        <v>5415.0200000000004</v>
      </c>
      <c r="K135" s="213" t="s">
        <v>19</v>
      </c>
      <c r="L135" s="43"/>
      <c r="M135" s="218" t="s">
        <v>19</v>
      </c>
      <c r="N135" s="219" t="s">
        <v>45</v>
      </c>
      <c r="O135" s="83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91</v>
      </c>
      <c r="AT135" s="222" t="s">
        <v>151</v>
      </c>
      <c r="AU135" s="222" t="s">
        <v>77</v>
      </c>
      <c r="AY135" s="16" t="s">
        <v>148</v>
      </c>
      <c r="BE135" s="223">
        <f>IF(N135="základní",J135,0)</f>
        <v>0</v>
      </c>
      <c r="BF135" s="223">
        <f>IF(N135="snížená",J135,0)</f>
        <v>5415.0200000000004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6" t="s">
        <v>81</v>
      </c>
      <c r="BK135" s="223">
        <f>ROUND(I135*H135,2)</f>
        <v>5415.0200000000004</v>
      </c>
      <c r="BL135" s="16" t="s">
        <v>91</v>
      </c>
      <c r="BM135" s="222" t="s">
        <v>1179</v>
      </c>
    </row>
    <row r="136" s="1" customFormat="1">
      <c r="A136" s="37"/>
      <c r="B136" s="38"/>
      <c r="C136" s="39"/>
      <c r="D136" s="224" t="s">
        <v>157</v>
      </c>
      <c r="E136" s="39"/>
      <c r="F136" s="225" t="s">
        <v>1101</v>
      </c>
      <c r="G136" s="39"/>
      <c r="H136" s="39"/>
      <c r="I136" s="226"/>
      <c r="J136" s="39"/>
      <c r="K136" s="39"/>
      <c r="L136" s="43"/>
      <c r="M136" s="227"/>
      <c r="N136" s="228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157</v>
      </c>
      <c r="AU136" s="16" t="s">
        <v>77</v>
      </c>
    </row>
    <row r="137" s="1" customFormat="1" ht="16.5" customHeight="1">
      <c r="A137" s="37"/>
      <c r="B137" s="38"/>
      <c r="C137" s="211" t="s">
        <v>455</v>
      </c>
      <c r="D137" s="211" t="s">
        <v>151</v>
      </c>
      <c r="E137" s="212" t="s">
        <v>993</v>
      </c>
      <c r="F137" s="213" t="s">
        <v>1103</v>
      </c>
      <c r="G137" s="214" t="s">
        <v>484</v>
      </c>
      <c r="H137" s="215">
        <v>1</v>
      </c>
      <c r="I137" s="216">
        <v>4707.0200000000004</v>
      </c>
      <c r="J137" s="217">
        <f>ROUND(I137*H137,2)</f>
        <v>4707.0200000000004</v>
      </c>
      <c r="K137" s="213" t="s">
        <v>19</v>
      </c>
      <c r="L137" s="43"/>
      <c r="M137" s="218" t="s">
        <v>19</v>
      </c>
      <c r="N137" s="219" t="s">
        <v>45</v>
      </c>
      <c r="O137" s="83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2" t="s">
        <v>91</v>
      </c>
      <c r="AT137" s="222" t="s">
        <v>151</v>
      </c>
      <c r="AU137" s="222" t="s">
        <v>77</v>
      </c>
      <c r="AY137" s="16" t="s">
        <v>148</v>
      </c>
      <c r="BE137" s="223">
        <f>IF(N137="základní",J137,0)</f>
        <v>0</v>
      </c>
      <c r="BF137" s="223">
        <f>IF(N137="snížená",J137,0)</f>
        <v>4707.0200000000004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6" t="s">
        <v>81</v>
      </c>
      <c r="BK137" s="223">
        <f>ROUND(I137*H137,2)</f>
        <v>4707.0200000000004</v>
      </c>
      <c r="BL137" s="16" t="s">
        <v>91</v>
      </c>
      <c r="BM137" s="222" t="s">
        <v>1180</v>
      </c>
    </row>
    <row r="138" s="1" customFormat="1">
      <c r="A138" s="37"/>
      <c r="B138" s="38"/>
      <c r="C138" s="39"/>
      <c r="D138" s="224" t="s">
        <v>157</v>
      </c>
      <c r="E138" s="39"/>
      <c r="F138" s="225" t="s">
        <v>1103</v>
      </c>
      <c r="G138" s="39"/>
      <c r="H138" s="39"/>
      <c r="I138" s="226"/>
      <c r="J138" s="39"/>
      <c r="K138" s="39"/>
      <c r="L138" s="43"/>
      <c r="M138" s="227"/>
      <c r="N138" s="228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157</v>
      </c>
      <c r="AU138" s="16" t="s">
        <v>77</v>
      </c>
    </row>
    <row r="139" s="1" customFormat="1" ht="16.5" customHeight="1">
      <c r="A139" s="37"/>
      <c r="B139" s="38"/>
      <c r="C139" s="211" t="s">
        <v>461</v>
      </c>
      <c r="D139" s="211" t="s">
        <v>151</v>
      </c>
      <c r="E139" s="212" t="s">
        <v>1105</v>
      </c>
      <c r="F139" s="213" t="s">
        <v>1106</v>
      </c>
      <c r="G139" s="214" t="s">
        <v>484</v>
      </c>
      <c r="H139" s="215">
        <v>3</v>
      </c>
      <c r="I139" s="216">
        <v>1239</v>
      </c>
      <c r="J139" s="217">
        <f>ROUND(I139*H139,2)</f>
        <v>3717</v>
      </c>
      <c r="K139" s="213" t="s">
        <v>19</v>
      </c>
      <c r="L139" s="43"/>
      <c r="M139" s="218" t="s">
        <v>19</v>
      </c>
      <c r="N139" s="219" t="s">
        <v>45</v>
      </c>
      <c r="O139" s="83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2" t="s">
        <v>91</v>
      </c>
      <c r="AT139" s="222" t="s">
        <v>151</v>
      </c>
      <c r="AU139" s="222" t="s">
        <v>77</v>
      </c>
      <c r="AY139" s="16" t="s">
        <v>148</v>
      </c>
      <c r="BE139" s="223">
        <f>IF(N139="základní",J139,0)</f>
        <v>0</v>
      </c>
      <c r="BF139" s="223">
        <f>IF(N139="snížená",J139,0)</f>
        <v>3717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6" t="s">
        <v>81</v>
      </c>
      <c r="BK139" s="223">
        <f>ROUND(I139*H139,2)</f>
        <v>3717</v>
      </c>
      <c r="BL139" s="16" t="s">
        <v>91</v>
      </c>
      <c r="BM139" s="222" t="s">
        <v>1181</v>
      </c>
    </row>
    <row r="140" s="1" customFormat="1">
      <c r="A140" s="37"/>
      <c r="B140" s="38"/>
      <c r="C140" s="39"/>
      <c r="D140" s="224" t="s">
        <v>157</v>
      </c>
      <c r="E140" s="39"/>
      <c r="F140" s="225" t="s">
        <v>1106</v>
      </c>
      <c r="G140" s="39"/>
      <c r="H140" s="39"/>
      <c r="I140" s="226"/>
      <c r="J140" s="39"/>
      <c r="K140" s="39"/>
      <c r="L140" s="43"/>
      <c r="M140" s="227"/>
      <c r="N140" s="228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157</v>
      </c>
      <c r="AU140" s="16" t="s">
        <v>77</v>
      </c>
    </row>
    <row r="141" s="11" customFormat="1" ht="25.92" customHeight="1">
      <c r="A141" s="11"/>
      <c r="B141" s="195"/>
      <c r="C141" s="196"/>
      <c r="D141" s="197" t="s">
        <v>72</v>
      </c>
      <c r="E141" s="198" t="s">
        <v>997</v>
      </c>
      <c r="F141" s="198" t="s">
        <v>998</v>
      </c>
      <c r="G141" s="196"/>
      <c r="H141" s="196"/>
      <c r="I141" s="199"/>
      <c r="J141" s="200">
        <f>BK141</f>
        <v>48612.459999999999</v>
      </c>
      <c r="K141" s="196"/>
      <c r="L141" s="201"/>
      <c r="M141" s="202"/>
      <c r="N141" s="203"/>
      <c r="O141" s="203"/>
      <c r="P141" s="204">
        <f>SUM(P142:P155)</f>
        <v>0</v>
      </c>
      <c r="Q141" s="203"/>
      <c r="R141" s="204">
        <f>SUM(R142:R155)</f>
        <v>0</v>
      </c>
      <c r="S141" s="203"/>
      <c r="T141" s="205">
        <f>SUM(T142:T155)</f>
        <v>0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R141" s="206" t="s">
        <v>77</v>
      </c>
      <c r="AT141" s="207" t="s">
        <v>72</v>
      </c>
      <c r="AU141" s="207" t="s">
        <v>73</v>
      </c>
      <c r="AY141" s="206" t="s">
        <v>148</v>
      </c>
      <c r="BK141" s="208">
        <f>SUM(BK142:BK155)</f>
        <v>48612.459999999999</v>
      </c>
    </row>
    <row r="142" s="1" customFormat="1" ht="16.5" customHeight="1">
      <c r="A142" s="37"/>
      <c r="B142" s="38"/>
      <c r="C142" s="211" t="s">
        <v>235</v>
      </c>
      <c r="D142" s="211" t="s">
        <v>151</v>
      </c>
      <c r="E142" s="212" t="s">
        <v>1108</v>
      </c>
      <c r="F142" s="213" t="s">
        <v>1109</v>
      </c>
      <c r="G142" s="214" t="s">
        <v>484</v>
      </c>
      <c r="H142" s="215">
        <v>1</v>
      </c>
      <c r="I142" s="216">
        <v>1475</v>
      </c>
      <c r="J142" s="217">
        <f>ROUND(I142*H142,2)</f>
        <v>1475</v>
      </c>
      <c r="K142" s="213" t="s">
        <v>19</v>
      </c>
      <c r="L142" s="43"/>
      <c r="M142" s="218" t="s">
        <v>19</v>
      </c>
      <c r="N142" s="219" t="s">
        <v>45</v>
      </c>
      <c r="O142" s="83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2" t="s">
        <v>91</v>
      </c>
      <c r="AT142" s="222" t="s">
        <v>151</v>
      </c>
      <c r="AU142" s="222" t="s">
        <v>77</v>
      </c>
      <c r="AY142" s="16" t="s">
        <v>148</v>
      </c>
      <c r="BE142" s="223">
        <f>IF(N142="základní",J142,0)</f>
        <v>0</v>
      </c>
      <c r="BF142" s="223">
        <f>IF(N142="snížená",J142,0)</f>
        <v>1475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6" t="s">
        <v>81</v>
      </c>
      <c r="BK142" s="223">
        <f>ROUND(I142*H142,2)</f>
        <v>1475</v>
      </c>
      <c r="BL142" s="16" t="s">
        <v>91</v>
      </c>
      <c r="BM142" s="222" t="s">
        <v>500</v>
      </c>
    </row>
    <row r="143" s="1" customFormat="1">
      <c r="A143" s="37"/>
      <c r="B143" s="38"/>
      <c r="C143" s="39"/>
      <c r="D143" s="224" t="s">
        <v>157</v>
      </c>
      <c r="E143" s="39"/>
      <c r="F143" s="225" t="s">
        <v>1109</v>
      </c>
      <c r="G143" s="39"/>
      <c r="H143" s="39"/>
      <c r="I143" s="226"/>
      <c r="J143" s="39"/>
      <c r="K143" s="39"/>
      <c r="L143" s="43"/>
      <c r="M143" s="227"/>
      <c r="N143" s="228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157</v>
      </c>
      <c r="AU143" s="16" t="s">
        <v>77</v>
      </c>
    </row>
    <row r="144" s="1" customFormat="1" ht="16.5" customHeight="1">
      <c r="A144" s="37"/>
      <c r="B144" s="38"/>
      <c r="C144" s="211" t="s">
        <v>241</v>
      </c>
      <c r="D144" s="211" t="s">
        <v>151</v>
      </c>
      <c r="E144" s="212" t="s">
        <v>1001</v>
      </c>
      <c r="F144" s="213" t="s">
        <v>1002</v>
      </c>
      <c r="G144" s="214" t="s">
        <v>484</v>
      </c>
      <c r="H144" s="215">
        <v>1</v>
      </c>
      <c r="I144" s="216">
        <v>637.20000000000005</v>
      </c>
      <c r="J144" s="217">
        <f>ROUND(I144*H144,2)</f>
        <v>637.20000000000005</v>
      </c>
      <c r="K144" s="213" t="s">
        <v>19</v>
      </c>
      <c r="L144" s="43"/>
      <c r="M144" s="218" t="s">
        <v>19</v>
      </c>
      <c r="N144" s="219" t="s">
        <v>45</v>
      </c>
      <c r="O144" s="83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91</v>
      </c>
      <c r="AT144" s="222" t="s">
        <v>151</v>
      </c>
      <c r="AU144" s="222" t="s">
        <v>77</v>
      </c>
      <c r="AY144" s="16" t="s">
        <v>148</v>
      </c>
      <c r="BE144" s="223">
        <f>IF(N144="základní",J144,0)</f>
        <v>0</v>
      </c>
      <c r="BF144" s="223">
        <f>IF(N144="snížená",J144,0)</f>
        <v>637.20000000000005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6" t="s">
        <v>81</v>
      </c>
      <c r="BK144" s="223">
        <f>ROUND(I144*H144,2)</f>
        <v>637.20000000000005</v>
      </c>
      <c r="BL144" s="16" t="s">
        <v>91</v>
      </c>
      <c r="BM144" s="222" t="s">
        <v>512</v>
      </c>
    </row>
    <row r="145" s="1" customFormat="1">
      <c r="A145" s="37"/>
      <c r="B145" s="38"/>
      <c r="C145" s="39"/>
      <c r="D145" s="224" t="s">
        <v>157</v>
      </c>
      <c r="E145" s="39"/>
      <c r="F145" s="225" t="s">
        <v>1002</v>
      </c>
      <c r="G145" s="39"/>
      <c r="H145" s="39"/>
      <c r="I145" s="226"/>
      <c r="J145" s="39"/>
      <c r="K145" s="39"/>
      <c r="L145" s="43"/>
      <c r="M145" s="227"/>
      <c r="N145" s="228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157</v>
      </c>
      <c r="AU145" s="16" t="s">
        <v>77</v>
      </c>
    </row>
    <row r="146" s="1" customFormat="1" ht="16.5" customHeight="1">
      <c r="A146" s="37"/>
      <c r="B146" s="38"/>
      <c r="C146" s="211" t="s">
        <v>247</v>
      </c>
      <c r="D146" s="211" t="s">
        <v>151</v>
      </c>
      <c r="E146" s="212" t="s">
        <v>1110</v>
      </c>
      <c r="F146" s="213" t="s">
        <v>1111</v>
      </c>
      <c r="G146" s="214" t="s">
        <v>484</v>
      </c>
      <c r="H146" s="215">
        <v>1</v>
      </c>
      <c r="I146" s="216">
        <v>6431</v>
      </c>
      <c r="J146" s="217">
        <f>ROUND(I146*H146,2)</f>
        <v>6431</v>
      </c>
      <c r="K146" s="213" t="s">
        <v>19</v>
      </c>
      <c r="L146" s="43"/>
      <c r="M146" s="218" t="s">
        <v>19</v>
      </c>
      <c r="N146" s="219" t="s">
        <v>45</v>
      </c>
      <c r="O146" s="83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2" t="s">
        <v>91</v>
      </c>
      <c r="AT146" s="222" t="s">
        <v>151</v>
      </c>
      <c r="AU146" s="222" t="s">
        <v>77</v>
      </c>
      <c r="AY146" s="16" t="s">
        <v>148</v>
      </c>
      <c r="BE146" s="223">
        <f>IF(N146="základní",J146,0)</f>
        <v>0</v>
      </c>
      <c r="BF146" s="223">
        <f>IF(N146="snížená",J146,0)</f>
        <v>6431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6" t="s">
        <v>81</v>
      </c>
      <c r="BK146" s="223">
        <f>ROUND(I146*H146,2)</f>
        <v>6431</v>
      </c>
      <c r="BL146" s="16" t="s">
        <v>91</v>
      </c>
      <c r="BM146" s="222" t="s">
        <v>526</v>
      </c>
    </row>
    <row r="147" s="1" customFormat="1">
      <c r="A147" s="37"/>
      <c r="B147" s="38"/>
      <c r="C147" s="39"/>
      <c r="D147" s="224" t="s">
        <v>157</v>
      </c>
      <c r="E147" s="39"/>
      <c r="F147" s="225" t="s">
        <v>1111</v>
      </c>
      <c r="G147" s="39"/>
      <c r="H147" s="39"/>
      <c r="I147" s="226"/>
      <c r="J147" s="39"/>
      <c r="K147" s="39"/>
      <c r="L147" s="43"/>
      <c r="M147" s="227"/>
      <c r="N147" s="228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157</v>
      </c>
      <c r="AU147" s="16" t="s">
        <v>77</v>
      </c>
    </row>
    <row r="148" s="1" customFormat="1" ht="16.5" customHeight="1">
      <c r="A148" s="37"/>
      <c r="B148" s="38"/>
      <c r="C148" s="211" t="s">
        <v>253</v>
      </c>
      <c r="D148" s="211" t="s">
        <v>151</v>
      </c>
      <c r="E148" s="212" t="s">
        <v>1112</v>
      </c>
      <c r="F148" s="213" t="s">
        <v>1113</v>
      </c>
      <c r="G148" s="214" t="s">
        <v>484</v>
      </c>
      <c r="H148" s="215">
        <v>1</v>
      </c>
      <c r="I148" s="216">
        <v>1164.6600000000001</v>
      </c>
      <c r="J148" s="217">
        <f>ROUND(I148*H148,2)</f>
        <v>1164.6600000000001</v>
      </c>
      <c r="K148" s="213" t="s">
        <v>19</v>
      </c>
      <c r="L148" s="43"/>
      <c r="M148" s="218" t="s">
        <v>19</v>
      </c>
      <c r="N148" s="219" t="s">
        <v>45</v>
      </c>
      <c r="O148" s="83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91</v>
      </c>
      <c r="AT148" s="222" t="s">
        <v>151</v>
      </c>
      <c r="AU148" s="222" t="s">
        <v>77</v>
      </c>
      <c r="AY148" s="16" t="s">
        <v>148</v>
      </c>
      <c r="BE148" s="223">
        <f>IF(N148="základní",J148,0)</f>
        <v>0</v>
      </c>
      <c r="BF148" s="223">
        <f>IF(N148="snížená",J148,0)</f>
        <v>1164.6600000000001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81</v>
      </c>
      <c r="BK148" s="223">
        <f>ROUND(I148*H148,2)</f>
        <v>1164.6600000000001</v>
      </c>
      <c r="BL148" s="16" t="s">
        <v>91</v>
      </c>
      <c r="BM148" s="222" t="s">
        <v>543</v>
      </c>
    </row>
    <row r="149" s="1" customFormat="1">
      <c r="A149" s="37"/>
      <c r="B149" s="38"/>
      <c r="C149" s="39"/>
      <c r="D149" s="224" t="s">
        <v>157</v>
      </c>
      <c r="E149" s="39"/>
      <c r="F149" s="225" t="s">
        <v>1113</v>
      </c>
      <c r="G149" s="39"/>
      <c r="H149" s="39"/>
      <c r="I149" s="226"/>
      <c r="J149" s="39"/>
      <c r="K149" s="39"/>
      <c r="L149" s="43"/>
      <c r="M149" s="227"/>
      <c r="N149" s="228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157</v>
      </c>
      <c r="AU149" s="16" t="s">
        <v>77</v>
      </c>
    </row>
    <row r="150" s="1" customFormat="1" ht="16.5" customHeight="1">
      <c r="A150" s="37"/>
      <c r="B150" s="38"/>
      <c r="C150" s="211" t="s">
        <v>259</v>
      </c>
      <c r="D150" s="211" t="s">
        <v>151</v>
      </c>
      <c r="E150" s="212" t="s">
        <v>1003</v>
      </c>
      <c r="F150" s="213" t="s">
        <v>1004</v>
      </c>
      <c r="G150" s="214" t="s">
        <v>484</v>
      </c>
      <c r="H150" s="215">
        <v>32</v>
      </c>
      <c r="I150" s="216">
        <v>1164.6600000000001</v>
      </c>
      <c r="J150" s="217">
        <f>ROUND(I150*H150,2)</f>
        <v>37269.120000000003</v>
      </c>
      <c r="K150" s="213" t="s">
        <v>19</v>
      </c>
      <c r="L150" s="43"/>
      <c r="M150" s="218" t="s">
        <v>19</v>
      </c>
      <c r="N150" s="219" t="s">
        <v>45</v>
      </c>
      <c r="O150" s="83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2" t="s">
        <v>91</v>
      </c>
      <c r="AT150" s="222" t="s">
        <v>151</v>
      </c>
      <c r="AU150" s="222" t="s">
        <v>77</v>
      </c>
      <c r="AY150" s="16" t="s">
        <v>148</v>
      </c>
      <c r="BE150" s="223">
        <f>IF(N150="základní",J150,0)</f>
        <v>0</v>
      </c>
      <c r="BF150" s="223">
        <f>IF(N150="snížená",J150,0)</f>
        <v>37269.120000000003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6" t="s">
        <v>81</v>
      </c>
      <c r="BK150" s="223">
        <f>ROUND(I150*H150,2)</f>
        <v>37269.120000000003</v>
      </c>
      <c r="BL150" s="16" t="s">
        <v>91</v>
      </c>
      <c r="BM150" s="222" t="s">
        <v>736</v>
      </c>
    </row>
    <row r="151" s="1" customFormat="1">
      <c r="A151" s="37"/>
      <c r="B151" s="38"/>
      <c r="C151" s="39"/>
      <c r="D151" s="224" t="s">
        <v>157</v>
      </c>
      <c r="E151" s="39"/>
      <c r="F151" s="225" t="s">
        <v>1004</v>
      </c>
      <c r="G151" s="39"/>
      <c r="H151" s="39"/>
      <c r="I151" s="226"/>
      <c r="J151" s="39"/>
      <c r="K151" s="39"/>
      <c r="L151" s="43"/>
      <c r="M151" s="227"/>
      <c r="N151" s="228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157</v>
      </c>
      <c r="AU151" s="16" t="s">
        <v>77</v>
      </c>
    </row>
    <row r="152" s="1" customFormat="1" ht="16.5" customHeight="1">
      <c r="A152" s="37"/>
      <c r="B152" s="38"/>
      <c r="C152" s="211" t="s">
        <v>7</v>
      </c>
      <c r="D152" s="211" t="s">
        <v>151</v>
      </c>
      <c r="E152" s="212" t="s">
        <v>1007</v>
      </c>
      <c r="F152" s="213" t="s">
        <v>1008</v>
      </c>
      <c r="G152" s="214" t="s">
        <v>484</v>
      </c>
      <c r="H152" s="215">
        <v>66</v>
      </c>
      <c r="I152" s="216">
        <v>16.52</v>
      </c>
      <c r="J152" s="217">
        <f>ROUND(I152*H152,2)</f>
        <v>1090.3199999999999</v>
      </c>
      <c r="K152" s="213" t="s">
        <v>19</v>
      </c>
      <c r="L152" s="43"/>
      <c r="M152" s="218" t="s">
        <v>19</v>
      </c>
      <c r="N152" s="219" t="s">
        <v>45</v>
      </c>
      <c r="O152" s="83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2" t="s">
        <v>91</v>
      </c>
      <c r="AT152" s="222" t="s">
        <v>151</v>
      </c>
      <c r="AU152" s="222" t="s">
        <v>77</v>
      </c>
      <c r="AY152" s="16" t="s">
        <v>148</v>
      </c>
      <c r="BE152" s="223">
        <f>IF(N152="základní",J152,0)</f>
        <v>0</v>
      </c>
      <c r="BF152" s="223">
        <f>IF(N152="snížená",J152,0)</f>
        <v>1090.3199999999999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6" t="s">
        <v>81</v>
      </c>
      <c r="BK152" s="223">
        <f>ROUND(I152*H152,2)</f>
        <v>1090.3199999999999</v>
      </c>
      <c r="BL152" s="16" t="s">
        <v>91</v>
      </c>
      <c r="BM152" s="222" t="s">
        <v>740</v>
      </c>
    </row>
    <row r="153" s="1" customFormat="1">
      <c r="A153" s="37"/>
      <c r="B153" s="38"/>
      <c r="C153" s="39"/>
      <c r="D153" s="224" t="s">
        <v>157</v>
      </c>
      <c r="E153" s="39"/>
      <c r="F153" s="225" t="s">
        <v>1008</v>
      </c>
      <c r="G153" s="39"/>
      <c r="H153" s="39"/>
      <c r="I153" s="226"/>
      <c r="J153" s="39"/>
      <c r="K153" s="39"/>
      <c r="L153" s="43"/>
      <c r="M153" s="227"/>
      <c r="N153" s="228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157</v>
      </c>
      <c r="AU153" s="16" t="s">
        <v>77</v>
      </c>
    </row>
    <row r="154" s="1" customFormat="1" ht="16.5" customHeight="1">
      <c r="A154" s="37"/>
      <c r="B154" s="38"/>
      <c r="C154" s="211" t="s">
        <v>276</v>
      </c>
      <c r="D154" s="211" t="s">
        <v>151</v>
      </c>
      <c r="E154" s="212" t="s">
        <v>1009</v>
      </c>
      <c r="F154" s="213" t="s">
        <v>1010</v>
      </c>
      <c r="G154" s="214" t="s">
        <v>484</v>
      </c>
      <c r="H154" s="215">
        <v>33</v>
      </c>
      <c r="I154" s="216">
        <v>16.52</v>
      </c>
      <c r="J154" s="217">
        <f>ROUND(I154*H154,2)</f>
        <v>545.15999999999997</v>
      </c>
      <c r="K154" s="213" t="s">
        <v>19</v>
      </c>
      <c r="L154" s="43"/>
      <c r="M154" s="218" t="s">
        <v>19</v>
      </c>
      <c r="N154" s="219" t="s">
        <v>45</v>
      </c>
      <c r="O154" s="83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2" t="s">
        <v>91</v>
      </c>
      <c r="AT154" s="222" t="s">
        <v>151</v>
      </c>
      <c r="AU154" s="222" t="s">
        <v>77</v>
      </c>
      <c r="AY154" s="16" t="s">
        <v>148</v>
      </c>
      <c r="BE154" s="223">
        <f>IF(N154="základní",J154,0)</f>
        <v>0</v>
      </c>
      <c r="BF154" s="223">
        <f>IF(N154="snížená",J154,0)</f>
        <v>545.15999999999997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6" t="s">
        <v>81</v>
      </c>
      <c r="BK154" s="223">
        <f>ROUND(I154*H154,2)</f>
        <v>545.15999999999997</v>
      </c>
      <c r="BL154" s="16" t="s">
        <v>91</v>
      </c>
      <c r="BM154" s="222" t="s">
        <v>745</v>
      </c>
    </row>
    <row r="155" s="1" customFormat="1">
      <c r="A155" s="37"/>
      <c r="B155" s="38"/>
      <c r="C155" s="39"/>
      <c r="D155" s="224" t="s">
        <v>157</v>
      </c>
      <c r="E155" s="39"/>
      <c r="F155" s="225" t="s">
        <v>1010</v>
      </c>
      <c r="G155" s="39"/>
      <c r="H155" s="39"/>
      <c r="I155" s="226"/>
      <c r="J155" s="39"/>
      <c r="K155" s="39"/>
      <c r="L155" s="43"/>
      <c r="M155" s="227"/>
      <c r="N155" s="228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157</v>
      </c>
      <c r="AU155" s="16" t="s">
        <v>77</v>
      </c>
    </row>
    <row r="156" s="11" customFormat="1" ht="25.92" customHeight="1">
      <c r="A156" s="11"/>
      <c r="B156" s="195"/>
      <c r="C156" s="196"/>
      <c r="D156" s="197" t="s">
        <v>72</v>
      </c>
      <c r="E156" s="198" t="s">
        <v>1011</v>
      </c>
      <c r="F156" s="198" t="s">
        <v>1012</v>
      </c>
      <c r="G156" s="196"/>
      <c r="H156" s="196"/>
      <c r="I156" s="199"/>
      <c r="J156" s="200">
        <f>BK156</f>
        <v>0</v>
      </c>
      <c r="K156" s="196"/>
      <c r="L156" s="201"/>
      <c r="M156" s="202"/>
      <c r="N156" s="203"/>
      <c r="O156" s="203"/>
      <c r="P156" s="204">
        <v>0</v>
      </c>
      <c r="Q156" s="203"/>
      <c r="R156" s="204">
        <v>0</v>
      </c>
      <c r="S156" s="203"/>
      <c r="T156" s="205"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06" t="s">
        <v>77</v>
      </c>
      <c r="AT156" s="207" t="s">
        <v>72</v>
      </c>
      <c r="AU156" s="207" t="s">
        <v>73</v>
      </c>
      <c r="AY156" s="206" t="s">
        <v>148</v>
      </c>
      <c r="BK156" s="208">
        <v>0</v>
      </c>
    </row>
    <row r="157" s="11" customFormat="1" ht="25.92" customHeight="1">
      <c r="A157" s="11"/>
      <c r="B157" s="195"/>
      <c r="C157" s="196"/>
      <c r="D157" s="197" t="s">
        <v>72</v>
      </c>
      <c r="E157" s="198" t="s">
        <v>979</v>
      </c>
      <c r="F157" s="198" t="s">
        <v>980</v>
      </c>
      <c r="G157" s="196"/>
      <c r="H157" s="196"/>
      <c r="I157" s="199"/>
      <c r="J157" s="200">
        <f>BK157</f>
        <v>105903.82000000001</v>
      </c>
      <c r="K157" s="196"/>
      <c r="L157" s="201"/>
      <c r="M157" s="202"/>
      <c r="N157" s="203"/>
      <c r="O157" s="203"/>
      <c r="P157" s="204">
        <f>SUM(P158:P191)</f>
        <v>0</v>
      </c>
      <c r="Q157" s="203"/>
      <c r="R157" s="204">
        <f>SUM(R158:R191)</f>
        <v>0</v>
      </c>
      <c r="S157" s="203"/>
      <c r="T157" s="205">
        <f>SUM(T158:T191)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06" t="s">
        <v>77</v>
      </c>
      <c r="AT157" s="207" t="s">
        <v>72</v>
      </c>
      <c r="AU157" s="207" t="s">
        <v>73</v>
      </c>
      <c r="AY157" s="206" t="s">
        <v>148</v>
      </c>
      <c r="BK157" s="208">
        <f>SUM(BK158:BK191)</f>
        <v>105903.82000000001</v>
      </c>
    </row>
    <row r="158" s="1" customFormat="1" ht="16.5" customHeight="1">
      <c r="A158" s="37"/>
      <c r="B158" s="38"/>
      <c r="C158" s="211" t="s">
        <v>284</v>
      </c>
      <c r="D158" s="211" t="s">
        <v>151</v>
      </c>
      <c r="E158" s="212" t="s">
        <v>1114</v>
      </c>
      <c r="F158" s="213" t="s">
        <v>1115</v>
      </c>
      <c r="G158" s="214" t="s">
        <v>716</v>
      </c>
      <c r="H158" s="215">
        <v>150</v>
      </c>
      <c r="I158" s="216">
        <v>41.299999999999997</v>
      </c>
      <c r="J158" s="217">
        <f>ROUND(I158*H158,2)</f>
        <v>6195</v>
      </c>
      <c r="K158" s="213" t="s">
        <v>19</v>
      </c>
      <c r="L158" s="43"/>
      <c r="M158" s="218" t="s">
        <v>19</v>
      </c>
      <c r="N158" s="219" t="s">
        <v>45</v>
      </c>
      <c r="O158" s="83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2" t="s">
        <v>91</v>
      </c>
      <c r="AT158" s="222" t="s">
        <v>151</v>
      </c>
      <c r="AU158" s="222" t="s">
        <v>77</v>
      </c>
      <c r="AY158" s="16" t="s">
        <v>148</v>
      </c>
      <c r="BE158" s="223">
        <f>IF(N158="základní",J158,0)</f>
        <v>0</v>
      </c>
      <c r="BF158" s="223">
        <f>IF(N158="snížená",J158,0)</f>
        <v>6195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6" t="s">
        <v>81</v>
      </c>
      <c r="BK158" s="223">
        <f>ROUND(I158*H158,2)</f>
        <v>6195</v>
      </c>
      <c r="BL158" s="16" t="s">
        <v>91</v>
      </c>
      <c r="BM158" s="222" t="s">
        <v>753</v>
      </c>
    </row>
    <row r="159" s="1" customFormat="1">
      <c r="A159" s="37"/>
      <c r="B159" s="38"/>
      <c r="C159" s="39"/>
      <c r="D159" s="224" t="s">
        <v>157</v>
      </c>
      <c r="E159" s="39"/>
      <c r="F159" s="225" t="s">
        <v>1115</v>
      </c>
      <c r="G159" s="39"/>
      <c r="H159" s="39"/>
      <c r="I159" s="226"/>
      <c r="J159" s="39"/>
      <c r="K159" s="39"/>
      <c r="L159" s="43"/>
      <c r="M159" s="227"/>
      <c r="N159" s="228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157</v>
      </c>
      <c r="AU159" s="16" t="s">
        <v>77</v>
      </c>
    </row>
    <row r="160" s="1" customFormat="1" ht="16.5" customHeight="1">
      <c r="A160" s="37"/>
      <c r="B160" s="38"/>
      <c r="C160" s="211" t="s">
        <v>291</v>
      </c>
      <c r="D160" s="211" t="s">
        <v>151</v>
      </c>
      <c r="E160" s="212" t="s">
        <v>1116</v>
      </c>
      <c r="F160" s="213" t="s">
        <v>1117</v>
      </c>
      <c r="G160" s="214" t="s">
        <v>716</v>
      </c>
      <c r="H160" s="215">
        <v>220</v>
      </c>
      <c r="I160" s="216">
        <v>94.400000000000006</v>
      </c>
      <c r="J160" s="217">
        <f>ROUND(I160*H160,2)</f>
        <v>20768</v>
      </c>
      <c r="K160" s="213" t="s">
        <v>19</v>
      </c>
      <c r="L160" s="43"/>
      <c r="M160" s="218" t="s">
        <v>19</v>
      </c>
      <c r="N160" s="219" t="s">
        <v>45</v>
      </c>
      <c r="O160" s="83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2" t="s">
        <v>91</v>
      </c>
      <c r="AT160" s="222" t="s">
        <v>151</v>
      </c>
      <c r="AU160" s="222" t="s">
        <v>77</v>
      </c>
      <c r="AY160" s="16" t="s">
        <v>148</v>
      </c>
      <c r="BE160" s="223">
        <f>IF(N160="základní",J160,0)</f>
        <v>0</v>
      </c>
      <c r="BF160" s="223">
        <f>IF(N160="snížená",J160,0)</f>
        <v>20768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6" t="s">
        <v>81</v>
      </c>
      <c r="BK160" s="223">
        <f>ROUND(I160*H160,2)</f>
        <v>20768</v>
      </c>
      <c r="BL160" s="16" t="s">
        <v>91</v>
      </c>
      <c r="BM160" s="222" t="s">
        <v>757</v>
      </c>
    </row>
    <row r="161" s="1" customFormat="1">
      <c r="A161" s="37"/>
      <c r="B161" s="38"/>
      <c r="C161" s="39"/>
      <c r="D161" s="224" t="s">
        <v>157</v>
      </c>
      <c r="E161" s="39"/>
      <c r="F161" s="225" t="s">
        <v>1118</v>
      </c>
      <c r="G161" s="39"/>
      <c r="H161" s="39"/>
      <c r="I161" s="226"/>
      <c r="J161" s="39"/>
      <c r="K161" s="39"/>
      <c r="L161" s="43"/>
      <c r="M161" s="227"/>
      <c r="N161" s="228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157</v>
      </c>
      <c r="AU161" s="16" t="s">
        <v>77</v>
      </c>
    </row>
    <row r="162" s="1" customFormat="1" ht="16.5" customHeight="1">
      <c r="A162" s="37"/>
      <c r="B162" s="38"/>
      <c r="C162" s="211" t="s">
        <v>297</v>
      </c>
      <c r="D162" s="211" t="s">
        <v>151</v>
      </c>
      <c r="E162" s="212" t="s">
        <v>1015</v>
      </c>
      <c r="F162" s="213" t="s">
        <v>1016</v>
      </c>
      <c r="G162" s="214" t="s">
        <v>716</v>
      </c>
      <c r="H162" s="215">
        <v>4</v>
      </c>
      <c r="I162" s="216">
        <v>30.68</v>
      </c>
      <c r="J162" s="217">
        <f>ROUND(I162*H162,2)</f>
        <v>122.72</v>
      </c>
      <c r="K162" s="213" t="s">
        <v>19</v>
      </c>
      <c r="L162" s="43"/>
      <c r="M162" s="218" t="s">
        <v>19</v>
      </c>
      <c r="N162" s="219" t="s">
        <v>45</v>
      </c>
      <c r="O162" s="83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2" t="s">
        <v>91</v>
      </c>
      <c r="AT162" s="222" t="s">
        <v>151</v>
      </c>
      <c r="AU162" s="222" t="s">
        <v>77</v>
      </c>
      <c r="AY162" s="16" t="s">
        <v>148</v>
      </c>
      <c r="BE162" s="223">
        <f>IF(N162="základní",J162,0)</f>
        <v>0</v>
      </c>
      <c r="BF162" s="223">
        <f>IF(N162="snížená",J162,0)</f>
        <v>122.72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6" t="s">
        <v>81</v>
      </c>
      <c r="BK162" s="223">
        <f>ROUND(I162*H162,2)</f>
        <v>122.72</v>
      </c>
      <c r="BL162" s="16" t="s">
        <v>91</v>
      </c>
      <c r="BM162" s="222" t="s">
        <v>761</v>
      </c>
    </row>
    <row r="163" s="1" customFormat="1">
      <c r="A163" s="37"/>
      <c r="B163" s="38"/>
      <c r="C163" s="39"/>
      <c r="D163" s="224" t="s">
        <v>157</v>
      </c>
      <c r="E163" s="39"/>
      <c r="F163" s="225" t="s">
        <v>1016</v>
      </c>
      <c r="G163" s="39"/>
      <c r="H163" s="39"/>
      <c r="I163" s="226"/>
      <c r="J163" s="39"/>
      <c r="K163" s="39"/>
      <c r="L163" s="43"/>
      <c r="M163" s="227"/>
      <c r="N163" s="228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157</v>
      </c>
      <c r="AU163" s="16" t="s">
        <v>77</v>
      </c>
    </row>
    <row r="164" s="1" customFormat="1" ht="16.5" customHeight="1">
      <c r="A164" s="37"/>
      <c r="B164" s="38"/>
      <c r="C164" s="211" t="s">
        <v>303</v>
      </c>
      <c r="D164" s="211" t="s">
        <v>151</v>
      </c>
      <c r="E164" s="212" t="s">
        <v>1017</v>
      </c>
      <c r="F164" s="213" t="s">
        <v>1018</v>
      </c>
      <c r="G164" s="214" t="s">
        <v>716</v>
      </c>
      <c r="H164" s="215">
        <v>1200</v>
      </c>
      <c r="I164" s="216">
        <v>25.960000000000001</v>
      </c>
      <c r="J164" s="217">
        <f>ROUND(I164*H164,2)</f>
        <v>31152</v>
      </c>
      <c r="K164" s="213" t="s">
        <v>19</v>
      </c>
      <c r="L164" s="43"/>
      <c r="M164" s="218" t="s">
        <v>19</v>
      </c>
      <c r="N164" s="219" t="s">
        <v>45</v>
      </c>
      <c r="O164" s="83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91</v>
      </c>
      <c r="AT164" s="222" t="s">
        <v>151</v>
      </c>
      <c r="AU164" s="222" t="s">
        <v>77</v>
      </c>
      <c r="AY164" s="16" t="s">
        <v>148</v>
      </c>
      <c r="BE164" s="223">
        <f>IF(N164="základní",J164,0)</f>
        <v>0</v>
      </c>
      <c r="BF164" s="223">
        <f>IF(N164="snížená",J164,0)</f>
        <v>31152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81</v>
      </c>
      <c r="BK164" s="223">
        <f>ROUND(I164*H164,2)</f>
        <v>31152</v>
      </c>
      <c r="BL164" s="16" t="s">
        <v>91</v>
      </c>
      <c r="BM164" s="222" t="s">
        <v>765</v>
      </c>
    </row>
    <row r="165" s="1" customFormat="1">
      <c r="A165" s="37"/>
      <c r="B165" s="38"/>
      <c r="C165" s="39"/>
      <c r="D165" s="224" t="s">
        <v>157</v>
      </c>
      <c r="E165" s="39"/>
      <c r="F165" s="225" t="s">
        <v>1018</v>
      </c>
      <c r="G165" s="39"/>
      <c r="H165" s="39"/>
      <c r="I165" s="226"/>
      <c r="J165" s="39"/>
      <c r="K165" s="39"/>
      <c r="L165" s="43"/>
      <c r="M165" s="227"/>
      <c r="N165" s="228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157</v>
      </c>
      <c r="AU165" s="16" t="s">
        <v>77</v>
      </c>
    </row>
    <row r="166" s="1" customFormat="1" ht="16.5" customHeight="1">
      <c r="A166" s="37"/>
      <c r="B166" s="38"/>
      <c r="C166" s="211" t="s">
        <v>309</v>
      </c>
      <c r="D166" s="211" t="s">
        <v>151</v>
      </c>
      <c r="E166" s="212" t="s">
        <v>1119</v>
      </c>
      <c r="F166" s="213" t="s">
        <v>1120</v>
      </c>
      <c r="G166" s="214" t="s">
        <v>716</v>
      </c>
      <c r="H166" s="215">
        <v>120</v>
      </c>
      <c r="I166" s="216">
        <v>25.960000000000001</v>
      </c>
      <c r="J166" s="217">
        <f>ROUND(I166*H166,2)</f>
        <v>3115.1999999999998</v>
      </c>
      <c r="K166" s="213" t="s">
        <v>19</v>
      </c>
      <c r="L166" s="43"/>
      <c r="M166" s="218" t="s">
        <v>19</v>
      </c>
      <c r="N166" s="219" t="s">
        <v>45</v>
      </c>
      <c r="O166" s="83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2" t="s">
        <v>91</v>
      </c>
      <c r="AT166" s="222" t="s">
        <v>151</v>
      </c>
      <c r="AU166" s="222" t="s">
        <v>77</v>
      </c>
      <c r="AY166" s="16" t="s">
        <v>148</v>
      </c>
      <c r="BE166" s="223">
        <f>IF(N166="základní",J166,0)</f>
        <v>0</v>
      </c>
      <c r="BF166" s="223">
        <f>IF(N166="snížená",J166,0)</f>
        <v>3115.1999999999998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6" t="s">
        <v>81</v>
      </c>
      <c r="BK166" s="223">
        <f>ROUND(I166*H166,2)</f>
        <v>3115.1999999999998</v>
      </c>
      <c r="BL166" s="16" t="s">
        <v>91</v>
      </c>
      <c r="BM166" s="222" t="s">
        <v>769</v>
      </c>
    </row>
    <row r="167" s="1" customFormat="1">
      <c r="A167" s="37"/>
      <c r="B167" s="38"/>
      <c r="C167" s="39"/>
      <c r="D167" s="224" t="s">
        <v>157</v>
      </c>
      <c r="E167" s="39"/>
      <c r="F167" s="225" t="s">
        <v>1120</v>
      </c>
      <c r="G167" s="39"/>
      <c r="H167" s="39"/>
      <c r="I167" s="226"/>
      <c r="J167" s="39"/>
      <c r="K167" s="39"/>
      <c r="L167" s="43"/>
      <c r="M167" s="227"/>
      <c r="N167" s="228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157</v>
      </c>
      <c r="AU167" s="16" t="s">
        <v>77</v>
      </c>
    </row>
    <row r="168" s="1" customFormat="1" ht="16.5" customHeight="1">
      <c r="A168" s="37"/>
      <c r="B168" s="38"/>
      <c r="C168" s="211" t="s">
        <v>315</v>
      </c>
      <c r="D168" s="211" t="s">
        <v>151</v>
      </c>
      <c r="E168" s="212" t="s">
        <v>1019</v>
      </c>
      <c r="F168" s="213" t="s">
        <v>1020</v>
      </c>
      <c r="G168" s="214" t="s">
        <v>716</v>
      </c>
      <c r="H168" s="215">
        <v>40</v>
      </c>
      <c r="I168" s="216">
        <v>23.600000000000001</v>
      </c>
      <c r="J168" s="217">
        <f>ROUND(I168*H168,2)</f>
        <v>944</v>
      </c>
      <c r="K168" s="213" t="s">
        <v>19</v>
      </c>
      <c r="L168" s="43"/>
      <c r="M168" s="218" t="s">
        <v>19</v>
      </c>
      <c r="N168" s="219" t="s">
        <v>45</v>
      </c>
      <c r="O168" s="83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2" t="s">
        <v>91</v>
      </c>
      <c r="AT168" s="222" t="s">
        <v>151</v>
      </c>
      <c r="AU168" s="222" t="s">
        <v>77</v>
      </c>
      <c r="AY168" s="16" t="s">
        <v>148</v>
      </c>
      <c r="BE168" s="223">
        <f>IF(N168="základní",J168,0)</f>
        <v>0</v>
      </c>
      <c r="BF168" s="223">
        <f>IF(N168="snížená",J168,0)</f>
        <v>944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6" t="s">
        <v>81</v>
      </c>
      <c r="BK168" s="223">
        <f>ROUND(I168*H168,2)</f>
        <v>944</v>
      </c>
      <c r="BL168" s="16" t="s">
        <v>91</v>
      </c>
      <c r="BM168" s="222" t="s">
        <v>778</v>
      </c>
    </row>
    <row r="169" s="1" customFormat="1">
      <c r="A169" s="37"/>
      <c r="B169" s="38"/>
      <c r="C169" s="39"/>
      <c r="D169" s="224" t="s">
        <v>157</v>
      </c>
      <c r="E169" s="39"/>
      <c r="F169" s="225" t="s">
        <v>1020</v>
      </c>
      <c r="G169" s="39"/>
      <c r="H169" s="39"/>
      <c r="I169" s="226"/>
      <c r="J169" s="39"/>
      <c r="K169" s="39"/>
      <c r="L169" s="43"/>
      <c r="M169" s="227"/>
      <c r="N169" s="228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157</v>
      </c>
      <c r="AU169" s="16" t="s">
        <v>77</v>
      </c>
    </row>
    <row r="170" s="1" customFormat="1" ht="16.5" customHeight="1">
      <c r="A170" s="37"/>
      <c r="B170" s="38"/>
      <c r="C170" s="211" t="s">
        <v>319</v>
      </c>
      <c r="D170" s="211" t="s">
        <v>151</v>
      </c>
      <c r="E170" s="212" t="s">
        <v>1021</v>
      </c>
      <c r="F170" s="213" t="s">
        <v>1022</v>
      </c>
      <c r="G170" s="214" t="s">
        <v>484</v>
      </c>
      <c r="H170" s="215">
        <v>163</v>
      </c>
      <c r="I170" s="216">
        <v>23.600000000000001</v>
      </c>
      <c r="J170" s="217">
        <f>ROUND(I170*H170,2)</f>
        <v>3846.8000000000002</v>
      </c>
      <c r="K170" s="213" t="s">
        <v>19</v>
      </c>
      <c r="L170" s="43"/>
      <c r="M170" s="218" t="s">
        <v>19</v>
      </c>
      <c r="N170" s="219" t="s">
        <v>45</v>
      </c>
      <c r="O170" s="83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2" t="s">
        <v>91</v>
      </c>
      <c r="AT170" s="222" t="s">
        <v>151</v>
      </c>
      <c r="AU170" s="222" t="s">
        <v>77</v>
      </c>
      <c r="AY170" s="16" t="s">
        <v>148</v>
      </c>
      <c r="BE170" s="223">
        <f>IF(N170="základní",J170,0)</f>
        <v>0</v>
      </c>
      <c r="BF170" s="223">
        <f>IF(N170="snížená",J170,0)</f>
        <v>3846.8000000000002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6" t="s">
        <v>81</v>
      </c>
      <c r="BK170" s="223">
        <f>ROUND(I170*H170,2)</f>
        <v>3846.8000000000002</v>
      </c>
      <c r="BL170" s="16" t="s">
        <v>91</v>
      </c>
      <c r="BM170" s="222" t="s">
        <v>782</v>
      </c>
    </row>
    <row r="171" s="1" customFormat="1">
      <c r="A171" s="37"/>
      <c r="B171" s="38"/>
      <c r="C171" s="39"/>
      <c r="D171" s="224" t="s">
        <v>157</v>
      </c>
      <c r="E171" s="39"/>
      <c r="F171" s="225" t="s">
        <v>1022</v>
      </c>
      <c r="G171" s="39"/>
      <c r="H171" s="39"/>
      <c r="I171" s="226"/>
      <c r="J171" s="39"/>
      <c r="K171" s="39"/>
      <c r="L171" s="43"/>
      <c r="M171" s="227"/>
      <c r="N171" s="228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157</v>
      </c>
      <c r="AU171" s="16" t="s">
        <v>77</v>
      </c>
    </row>
    <row r="172" s="1" customFormat="1" ht="16.5" customHeight="1">
      <c r="A172" s="37"/>
      <c r="B172" s="38"/>
      <c r="C172" s="211" t="s">
        <v>325</v>
      </c>
      <c r="D172" s="211" t="s">
        <v>151</v>
      </c>
      <c r="E172" s="212" t="s">
        <v>1123</v>
      </c>
      <c r="F172" s="213" t="s">
        <v>1124</v>
      </c>
      <c r="G172" s="214" t="s">
        <v>484</v>
      </c>
      <c r="H172" s="215">
        <v>32</v>
      </c>
      <c r="I172" s="216">
        <v>47.200000000000003</v>
      </c>
      <c r="J172" s="217">
        <f>ROUND(I172*H172,2)</f>
        <v>1510.4000000000001</v>
      </c>
      <c r="K172" s="213" t="s">
        <v>19</v>
      </c>
      <c r="L172" s="43"/>
      <c r="M172" s="218" t="s">
        <v>19</v>
      </c>
      <c r="N172" s="219" t="s">
        <v>45</v>
      </c>
      <c r="O172" s="83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2" t="s">
        <v>91</v>
      </c>
      <c r="AT172" s="222" t="s">
        <v>151</v>
      </c>
      <c r="AU172" s="222" t="s">
        <v>77</v>
      </c>
      <c r="AY172" s="16" t="s">
        <v>148</v>
      </c>
      <c r="BE172" s="223">
        <f>IF(N172="základní",J172,0)</f>
        <v>0</v>
      </c>
      <c r="BF172" s="223">
        <f>IF(N172="snížená",J172,0)</f>
        <v>1510.4000000000001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6" t="s">
        <v>81</v>
      </c>
      <c r="BK172" s="223">
        <f>ROUND(I172*H172,2)</f>
        <v>1510.4000000000001</v>
      </c>
      <c r="BL172" s="16" t="s">
        <v>91</v>
      </c>
      <c r="BM172" s="222" t="s">
        <v>1121</v>
      </c>
    </row>
    <row r="173" s="1" customFormat="1">
      <c r="A173" s="37"/>
      <c r="B173" s="38"/>
      <c r="C173" s="39"/>
      <c r="D173" s="224" t="s">
        <v>157</v>
      </c>
      <c r="E173" s="39"/>
      <c r="F173" s="225" t="s">
        <v>1124</v>
      </c>
      <c r="G173" s="39"/>
      <c r="H173" s="39"/>
      <c r="I173" s="226"/>
      <c r="J173" s="39"/>
      <c r="K173" s="39"/>
      <c r="L173" s="43"/>
      <c r="M173" s="227"/>
      <c r="N173" s="228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157</v>
      </c>
      <c r="AU173" s="16" t="s">
        <v>77</v>
      </c>
    </row>
    <row r="174" s="1" customFormat="1" ht="16.5" customHeight="1">
      <c r="A174" s="37"/>
      <c r="B174" s="38"/>
      <c r="C174" s="211" t="s">
        <v>331</v>
      </c>
      <c r="D174" s="211" t="s">
        <v>151</v>
      </c>
      <c r="E174" s="212" t="s">
        <v>1126</v>
      </c>
      <c r="F174" s="213" t="s">
        <v>1127</v>
      </c>
      <c r="G174" s="214" t="s">
        <v>484</v>
      </c>
      <c r="H174" s="215">
        <v>4</v>
      </c>
      <c r="I174" s="216">
        <v>76.700000000000003</v>
      </c>
      <c r="J174" s="217">
        <f>ROUND(I174*H174,2)</f>
        <v>306.80000000000001</v>
      </c>
      <c r="K174" s="213" t="s">
        <v>19</v>
      </c>
      <c r="L174" s="43"/>
      <c r="M174" s="218" t="s">
        <v>19</v>
      </c>
      <c r="N174" s="219" t="s">
        <v>45</v>
      </c>
      <c r="O174" s="83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2" t="s">
        <v>91</v>
      </c>
      <c r="AT174" s="222" t="s">
        <v>151</v>
      </c>
      <c r="AU174" s="222" t="s">
        <v>77</v>
      </c>
      <c r="AY174" s="16" t="s">
        <v>148</v>
      </c>
      <c r="BE174" s="223">
        <f>IF(N174="základní",J174,0)</f>
        <v>0</v>
      </c>
      <c r="BF174" s="223">
        <f>IF(N174="snížená",J174,0)</f>
        <v>306.80000000000001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6" t="s">
        <v>81</v>
      </c>
      <c r="BK174" s="223">
        <f>ROUND(I174*H174,2)</f>
        <v>306.80000000000001</v>
      </c>
      <c r="BL174" s="16" t="s">
        <v>91</v>
      </c>
      <c r="BM174" s="222" t="s">
        <v>1122</v>
      </c>
    </row>
    <row r="175" s="1" customFormat="1">
      <c r="A175" s="37"/>
      <c r="B175" s="38"/>
      <c r="C175" s="39"/>
      <c r="D175" s="224" t="s">
        <v>157</v>
      </c>
      <c r="E175" s="39"/>
      <c r="F175" s="225" t="s">
        <v>1127</v>
      </c>
      <c r="G175" s="39"/>
      <c r="H175" s="39"/>
      <c r="I175" s="226"/>
      <c r="J175" s="39"/>
      <c r="K175" s="39"/>
      <c r="L175" s="43"/>
      <c r="M175" s="227"/>
      <c r="N175" s="228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157</v>
      </c>
      <c r="AU175" s="16" t="s">
        <v>77</v>
      </c>
    </row>
    <row r="176" s="1" customFormat="1" ht="16.5" customHeight="1">
      <c r="A176" s="37"/>
      <c r="B176" s="38"/>
      <c r="C176" s="211" t="s">
        <v>337</v>
      </c>
      <c r="D176" s="211" t="s">
        <v>151</v>
      </c>
      <c r="E176" s="212" t="s">
        <v>1025</v>
      </c>
      <c r="F176" s="213" t="s">
        <v>1026</v>
      </c>
      <c r="G176" s="214" t="s">
        <v>484</v>
      </c>
      <c r="H176" s="215">
        <v>163</v>
      </c>
      <c r="I176" s="216">
        <v>76.700000000000003</v>
      </c>
      <c r="J176" s="217">
        <f>ROUND(I176*H176,2)</f>
        <v>12502.1</v>
      </c>
      <c r="K176" s="213" t="s">
        <v>19</v>
      </c>
      <c r="L176" s="43"/>
      <c r="M176" s="218" t="s">
        <v>19</v>
      </c>
      <c r="N176" s="219" t="s">
        <v>45</v>
      </c>
      <c r="O176" s="83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2" t="s">
        <v>91</v>
      </c>
      <c r="AT176" s="222" t="s">
        <v>151</v>
      </c>
      <c r="AU176" s="222" t="s">
        <v>77</v>
      </c>
      <c r="AY176" s="16" t="s">
        <v>148</v>
      </c>
      <c r="BE176" s="223">
        <f>IF(N176="základní",J176,0)</f>
        <v>0</v>
      </c>
      <c r="BF176" s="223">
        <f>IF(N176="snížená",J176,0)</f>
        <v>12502.1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6" t="s">
        <v>81</v>
      </c>
      <c r="BK176" s="223">
        <f>ROUND(I176*H176,2)</f>
        <v>12502.1</v>
      </c>
      <c r="BL176" s="16" t="s">
        <v>91</v>
      </c>
      <c r="BM176" s="222" t="s">
        <v>1125</v>
      </c>
    </row>
    <row r="177" s="1" customFormat="1">
      <c r="A177" s="37"/>
      <c r="B177" s="38"/>
      <c r="C177" s="39"/>
      <c r="D177" s="224" t="s">
        <v>157</v>
      </c>
      <c r="E177" s="39"/>
      <c r="F177" s="225" t="s">
        <v>1026</v>
      </c>
      <c r="G177" s="39"/>
      <c r="H177" s="39"/>
      <c r="I177" s="226"/>
      <c r="J177" s="39"/>
      <c r="K177" s="39"/>
      <c r="L177" s="43"/>
      <c r="M177" s="227"/>
      <c r="N177" s="228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157</v>
      </c>
      <c r="AU177" s="16" t="s">
        <v>77</v>
      </c>
    </row>
    <row r="178" s="1" customFormat="1" ht="16.5" customHeight="1">
      <c r="A178" s="37"/>
      <c r="B178" s="38"/>
      <c r="C178" s="211" t="s">
        <v>343</v>
      </c>
      <c r="D178" s="211" t="s">
        <v>151</v>
      </c>
      <c r="E178" s="212" t="s">
        <v>1130</v>
      </c>
      <c r="F178" s="213" t="s">
        <v>1131</v>
      </c>
      <c r="G178" s="214" t="s">
        <v>484</v>
      </c>
      <c r="H178" s="215">
        <v>33</v>
      </c>
      <c r="I178" s="216">
        <v>295</v>
      </c>
      <c r="J178" s="217">
        <f>ROUND(I178*H178,2)</f>
        <v>9735</v>
      </c>
      <c r="K178" s="213" t="s">
        <v>19</v>
      </c>
      <c r="L178" s="43"/>
      <c r="M178" s="218" t="s">
        <v>19</v>
      </c>
      <c r="N178" s="219" t="s">
        <v>45</v>
      </c>
      <c r="O178" s="83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2" t="s">
        <v>91</v>
      </c>
      <c r="AT178" s="222" t="s">
        <v>151</v>
      </c>
      <c r="AU178" s="222" t="s">
        <v>77</v>
      </c>
      <c r="AY178" s="16" t="s">
        <v>148</v>
      </c>
      <c r="BE178" s="223">
        <f>IF(N178="základní",J178,0)</f>
        <v>0</v>
      </c>
      <c r="BF178" s="223">
        <f>IF(N178="snížená",J178,0)</f>
        <v>9735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6" t="s">
        <v>81</v>
      </c>
      <c r="BK178" s="223">
        <f>ROUND(I178*H178,2)</f>
        <v>9735</v>
      </c>
      <c r="BL178" s="16" t="s">
        <v>91</v>
      </c>
      <c r="BM178" s="222" t="s">
        <v>1128</v>
      </c>
    </row>
    <row r="179" s="1" customFormat="1">
      <c r="A179" s="37"/>
      <c r="B179" s="38"/>
      <c r="C179" s="39"/>
      <c r="D179" s="224" t="s">
        <v>157</v>
      </c>
      <c r="E179" s="39"/>
      <c r="F179" s="225" t="s">
        <v>1131</v>
      </c>
      <c r="G179" s="39"/>
      <c r="H179" s="39"/>
      <c r="I179" s="226"/>
      <c r="J179" s="39"/>
      <c r="K179" s="39"/>
      <c r="L179" s="43"/>
      <c r="M179" s="227"/>
      <c r="N179" s="228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157</v>
      </c>
      <c r="AU179" s="16" t="s">
        <v>77</v>
      </c>
    </row>
    <row r="180" s="1" customFormat="1" ht="16.5" customHeight="1">
      <c r="A180" s="37"/>
      <c r="B180" s="38"/>
      <c r="C180" s="211" t="s">
        <v>351</v>
      </c>
      <c r="D180" s="211" t="s">
        <v>151</v>
      </c>
      <c r="E180" s="212" t="s">
        <v>1133</v>
      </c>
      <c r="F180" s="213" t="s">
        <v>1134</v>
      </c>
      <c r="G180" s="214" t="s">
        <v>484</v>
      </c>
      <c r="H180" s="215">
        <v>3</v>
      </c>
      <c r="I180" s="216">
        <v>295</v>
      </c>
      <c r="J180" s="217">
        <f>ROUND(I180*H180,2)</f>
        <v>885</v>
      </c>
      <c r="K180" s="213" t="s">
        <v>19</v>
      </c>
      <c r="L180" s="43"/>
      <c r="M180" s="218" t="s">
        <v>19</v>
      </c>
      <c r="N180" s="219" t="s">
        <v>45</v>
      </c>
      <c r="O180" s="83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2" t="s">
        <v>91</v>
      </c>
      <c r="AT180" s="222" t="s">
        <v>151</v>
      </c>
      <c r="AU180" s="222" t="s">
        <v>77</v>
      </c>
      <c r="AY180" s="16" t="s">
        <v>148</v>
      </c>
      <c r="BE180" s="223">
        <f>IF(N180="základní",J180,0)</f>
        <v>0</v>
      </c>
      <c r="BF180" s="223">
        <f>IF(N180="snížená",J180,0)</f>
        <v>885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6" t="s">
        <v>81</v>
      </c>
      <c r="BK180" s="223">
        <f>ROUND(I180*H180,2)</f>
        <v>885</v>
      </c>
      <c r="BL180" s="16" t="s">
        <v>91</v>
      </c>
      <c r="BM180" s="222" t="s">
        <v>1129</v>
      </c>
    </row>
    <row r="181" s="1" customFormat="1">
      <c r="A181" s="37"/>
      <c r="B181" s="38"/>
      <c r="C181" s="39"/>
      <c r="D181" s="224" t="s">
        <v>157</v>
      </c>
      <c r="E181" s="39"/>
      <c r="F181" s="225" t="s">
        <v>1134</v>
      </c>
      <c r="G181" s="39"/>
      <c r="H181" s="39"/>
      <c r="I181" s="226"/>
      <c r="J181" s="39"/>
      <c r="K181" s="39"/>
      <c r="L181" s="43"/>
      <c r="M181" s="227"/>
      <c r="N181" s="228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157</v>
      </c>
      <c r="AU181" s="16" t="s">
        <v>77</v>
      </c>
    </row>
    <row r="182" s="1" customFormat="1" ht="16.5" customHeight="1">
      <c r="A182" s="37"/>
      <c r="B182" s="38"/>
      <c r="C182" s="211" t="s">
        <v>467</v>
      </c>
      <c r="D182" s="211" t="s">
        <v>151</v>
      </c>
      <c r="E182" s="212" t="s">
        <v>1136</v>
      </c>
      <c r="F182" s="213" t="s">
        <v>1137</v>
      </c>
      <c r="G182" s="214" t="s">
        <v>716</v>
      </c>
      <c r="H182" s="215">
        <v>150</v>
      </c>
      <c r="I182" s="216">
        <v>21.239999999999998</v>
      </c>
      <c r="J182" s="217">
        <f>ROUND(I182*H182,2)</f>
        <v>3186</v>
      </c>
      <c r="K182" s="213" t="s">
        <v>19</v>
      </c>
      <c r="L182" s="43"/>
      <c r="M182" s="218" t="s">
        <v>19</v>
      </c>
      <c r="N182" s="219" t="s">
        <v>45</v>
      </c>
      <c r="O182" s="83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2" t="s">
        <v>91</v>
      </c>
      <c r="AT182" s="222" t="s">
        <v>151</v>
      </c>
      <c r="AU182" s="222" t="s">
        <v>77</v>
      </c>
      <c r="AY182" s="16" t="s">
        <v>148</v>
      </c>
      <c r="BE182" s="223">
        <f>IF(N182="základní",J182,0)</f>
        <v>0</v>
      </c>
      <c r="BF182" s="223">
        <f>IF(N182="snížená",J182,0)</f>
        <v>3186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6" t="s">
        <v>81</v>
      </c>
      <c r="BK182" s="223">
        <f>ROUND(I182*H182,2)</f>
        <v>3186</v>
      </c>
      <c r="BL182" s="16" t="s">
        <v>91</v>
      </c>
      <c r="BM182" s="222" t="s">
        <v>1182</v>
      </c>
    </row>
    <row r="183" s="1" customFormat="1">
      <c r="A183" s="37"/>
      <c r="B183" s="38"/>
      <c r="C183" s="39"/>
      <c r="D183" s="224" t="s">
        <v>157</v>
      </c>
      <c r="E183" s="39"/>
      <c r="F183" s="225" t="s">
        <v>1137</v>
      </c>
      <c r="G183" s="39"/>
      <c r="H183" s="39"/>
      <c r="I183" s="226"/>
      <c r="J183" s="39"/>
      <c r="K183" s="39"/>
      <c r="L183" s="43"/>
      <c r="M183" s="227"/>
      <c r="N183" s="228"/>
      <c r="O183" s="83"/>
      <c r="P183" s="83"/>
      <c r="Q183" s="83"/>
      <c r="R183" s="83"/>
      <c r="S183" s="83"/>
      <c r="T183" s="84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157</v>
      </c>
      <c r="AU183" s="16" t="s">
        <v>77</v>
      </c>
    </row>
    <row r="184" s="1" customFormat="1" ht="16.5" customHeight="1">
      <c r="A184" s="37"/>
      <c r="B184" s="38"/>
      <c r="C184" s="211" t="s">
        <v>473</v>
      </c>
      <c r="D184" s="211" t="s">
        <v>151</v>
      </c>
      <c r="E184" s="212" t="s">
        <v>1139</v>
      </c>
      <c r="F184" s="213" t="s">
        <v>1140</v>
      </c>
      <c r="G184" s="214" t="s">
        <v>484</v>
      </c>
      <c r="H184" s="215">
        <v>18</v>
      </c>
      <c r="I184" s="216">
        <v>118</v>
      </c>
      <c r="J184" s="217">
        <f>ROUND(I184*H184,2)</f>
        <v>2124</v>
      </c>
      <c r="K184" s="213" t="s">
        <v>19</v>
      </c>
      <c r="L184" s="43"/>
      <c r="M184" s="218" t="s">
        <v>19</v>
      </c>
      <c r="N184" s="219" t="s">
        <v>45</v>
      </c>
      <c r="O184" s="83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2" t="s">
        <v>91</v>
      </c>
      <c r="AT184" s="222" t="s">
        <v>151</v>
      </c>
      <c r="AU184" s="222" t="s">
        <v>77</v>
      </c>
      <c r="AY184" s="16" t="s">
        <v>148</v>
      </c>
      <c r="BE184" s="223">
        <f>IF(N184="základní",J184,0)</f>
        <v>0</v>
      </c>
      <c r="BF184" s="223">
        <f>IF(N184="snížená",J184,0)</f>
        <v>2124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6" t="s">
        <v>81</v>
      </c>
      <c r="BK184" s="223">
        <f>ROUND(I184*H184,2)</f>
        <v>2124</v>
      </c>
      <c r="BL184" s="16" t="s">
        <v>91</v>
      </c>
      <c r="BM184" s="222" t="s">
        <v>1183</v>
      </c>
    </row>
    <row r="185" s="1" customFormat="1">
      <c r="A185" s="37"/>
      <c r="B185" s="38"/>
      <c r="C185" s="39"/>
      <c r="D185" s="224" t="s">
        <v>157</v>
      </c>
      <c r="E185" s="39"/>
      <c r="F185" s="225" t="s">
        <v>1140</v>
      </c>
      <c r="G185" s="39"/>
      <c r="H185" s="39"/>
      <c r="I185" s="226"/>
      <c r="J185" s="39"/>
      <c r="K185" s="39"/>
      <c r="L185" s="43"/>
      <c r="M185" s="227"/>
      <c r="N185" s="228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157</v>
      </c>
      <c r="AU185" s="16" t="s">
        <v>77</v>
      </c>
    </row>
    <row r="186" s="1" customFormat="1" ht="16.5" customHeight="1">
      <c r="A186" s="37"/>
      <c r="B186" s="38"/>
      <c r="C186" s="211" t="s">
        <v>481</v>
      </c>
      <c r="D186" s="211" t="s">
        <v>151</v>
      </c>
      <c r="E186" s="212" t="s">
        <v>999</v>
      </c>
      <c r="F186" s="213" t="s">
        <v>1022</v>
      </c>
      <c r="G186" s="214" t="s">
        <v>484</v>
      </c>
      <c r="H186" s="215">
        <v>18</v>
      </c>
      <c r="I186" s="216">
        <v>23.600000000000001</v>
      </c>
      <c r="J186" s="217">
        <f>ROUND(I186*H186,2)</f>
        <v>424.80000000000001</v>
      </c>
      <c r="K186" s="213" t="s">
        <v>19</v>
      </c>
      <c r="L186" s="43"/>
      <c r="M186" s="218" t="s">
        <v>19</v>
      </c>
      <c r="N186" s="219" t="s">
        <v>45</v>
      </c>
      <c r="O186" s="83"/>
      <c r="P186" s="220">
        <f>O186*H186</f>
        <v>0</v>
      </c>
      <c r="Q186" s="220">
        <v>0</v>
      </c>
      <c r="R186" s="220">
        <f>Q186*H186</f>
        <v>0</v>
      </c>
      <c r="S186" s="220">
        <v>0</v>
      </c>
      <c r="T186" s="22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2" t="s">
        <v>91</v>
      </c>
      <c r="AT186" s="222" t="s">
        <v>151</v>
      </c>
      <c r="AU186" s="222" t="s">
        <v>77</v>
      </c>
      <c r="AY186" s="16" t="s">
        <v>148</v>
      </c>
      <c r="BE186" s="223">
        <f>IF(N186="základní",J186,0)</f>
        <v>0</v>
      </c>
      <c r="BF186" s="223">
        <f>IF(N186="snížená",J186,0)</f>
        <v>424.80000000000001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6" t="s">
        <v>81</v>
      </c>
      <c r="BK186" s="223">
        <f>ROUND(I186*H186,2)</f>
        <v>424.80000000000001</v>
      </c>
      <c r="BL186" s="16" t="s">
        <v>91</v>
      </c>
      <c r="BM186" s="222" t="s">
        <v>1184</v>
      </c>
    </row>
    <row r="187" s="1" customFormat="1">
      <c r="A187" s="37"/>
      <c r="B187" s="38"/>
      <c r="C187" s="39"/>
      <c r="D187" s="224" t="s">
        <v>157</v>
      </c>
      <c r="E187" s="39"/>
      <c r="F187" s="225" t="s">
        <v>1022</v>
      </c>
      <c r="G187" s="39"/>
      <c r="H187" s="39"/>
      <c r="I187" s="226"/>
      <c r="J187" s="39"/>
      <c r="K187" s="39"/>
      <c r="L187" s="43"/>
      <c r="M187" s="227"/>
      <c r="N187" s="228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157</v>
      </c>
      <c r="AU187" s="16" t="s">
        <v>77</v>
      </c>
    </row>
    <row r="188" s="1" customFormat="1" ht="16.5" customHeight="1">
      <c r="A188" s="37"/>
      <c r="B188" s="38"/>
      <c r="C188" s="211" t="s">
        <v>487</v>
      </c>
      <c r="D188" s="211" t="s">
        <v>151</v>
      </c>
      <c r="E188" s="212" t="s">
        <v>1146</v>
      </c>
      <c r="F188" s="213" t="s">
        <v>1147</v>
      </c>
      <c r="G188" s="214" t="s">
        <v>484</v>
      </c>
      <c r="H188" s="215">
        <v>1</v>
      </c>
      <c r="I188" s="216">
        <v>5900</v>
      </c>
      <c r="J188" s="217">
        <f>ROUND(I188*H188,2)</f>
        <v>5900</v>
      </c>
      <c r="K188" s="213" t="s">
        <v>19</v>
      </c>
      <c r="L188" s="43"/>
      <c r="M188" s="218" t="s">
        <v>19</v>
      </c>
      <c r="N188" s="219" t="s">
        <v>45</v>
      </c>
      <c r="O188" s="83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91</v>
      </c>
      <c r="AT188" s="222" t="s">
        <v>151</v>
      </c>
      <c r="AU188" s="222" t="s">
        <v>77</v>
      </c>
      <c r="AY188" s="16" t="s">
        <v>148</v>
      </c>
      <c r="BE188" s="223">
        <f>IF(N188="základní",J188,0)</f>
        <v>0</v>
      </c>
      <c r="BF188" s="223">
        <f>IF(N188="snížená",J188,0)</f>
        <v>5900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81</v>
      </c>
      <c r="BK188" s="223">
        <f>ROUND(I188*H188,2)</f>
        <v>5900</v>
      </c>
      <c r="BL188" s="16" t="s">
        <v>91</v>
      </c>
      <c r="BM188" s="222" t="s">
        <v>1185</v>
      </c>
    </row>
    <row r="189" s="1" customFormat="1">
      <c r="A189" s="37"/>
      <c r="B189" s="38"/>
      <c r="C189" s="39"/>
      <c r="D189" s="224" t="s">
        <v>157</v>
      </c>
      <c r="E189" s="39"/>
      <c r="F189" s="225" t="s">
        <v>1147</v>
      </c>
      <c r="G189" s="39"/>
      <c r="H189" s="39"/>
      <c r="I189" s="226"/>
      <c r="J189" s="39"/>
      <c r="K189" s="39"/>
      <c r="L189" s="43"/>
      <c r="M189" s="227"/>
      <c r="N189" s="228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157</v>
      </c>
      <c r="AU189" s="16" t="s">
        <v>77</v>
      </c>
    </row>
    <row r="190" s="1" customFormat="1" ht="16.5" customHeight="1">
      <c r="A190" s="37"/>
      <c r="B190" s="38"/>
      <c r="C190" s="211" t="s">
        <v>493</v>
      </c>
      <c r="D190" s="211" t="s">
        <v>151</v>
      </c>
      <c r="E190" s="212" t="s">
        <v>1005</v>
      </c>
      <c r="F190" s="213" t="s">
        <v>1149</v>
      </c>
      <c r="G190" s="214" t="s">
        <v>484</v>
      </c>
      <c r="H190" s="215">
        <v>18</v>
      </c>
      <c r="I190" s="216">
        <v>177</v>
      </c>
      <c r="J190" s="217">
        <f>ROUND(I190*H190,2)</f>
        <v>3186</v>
      </c>
      <c r="K190" s="213" t="s">
        <v>19</v>
      </c>
      <c r="L190" s="43"/>
      <c r="M190" s="218" t="s">
        <v>19</v>
      </c>
      <c r="N190" s="219" t="s">
        <v>45</v>
      </c>
      <c r="O190" s="83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91</v>
      </c>
      <c r="AT190" s="222" t="s">
        <v>151</v>
      </c>
      <c r="AU190" s="222" t="s">
        <v>77</v>
      </c>
      <c r="AY190" s="16" t="s">
        <v>148</v>
      </c>
      <c r="BE190" s="223">
        <f>IF(N190="základní",J190,0)</f>
        <v>0</v>
      </c>
      <c r="BF190" s="223">
        <f>IF(N190="snížená",J190,0)</f>
        <v>3186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81</v>
      </c>
      <c r="BK190" s="223">
        <f>ROUND(I190*H190,2)</f>
        <v>3186</v>
      </c>
      <c r="BL190" s="16" t="s">
        <v>91</v>
      </c>
      <c r="BM190" s="222" t="s">
        <v>1186</v>
      </c>
    </row>
    <row r="191" s="1" customFormat="1">
      <c r="A191" s="37"/>
      <c r="B191" s="38"/>
      <c r="C191" s="39"/>
      <c r="D191" s="224" t="s">
        <v>157</v>
      </c>
      <c r="E191" s="39"/>
      <c r="F191" s="225" t="s">
        <v>1149</v>
      </c>
      <c r="G191" s="39"/>
      <c r="H191" s="39"/>
      <c r="I191" s="226"/>
      <c r="J191" s="39"/>
      <c r="K191" s="39"/>
      <c r="L191" s="43"/>
      <c r="M191" s="227"/>
      <c r="N191" s="228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157</v>
      </c>
      <c r="AU191" s="16" t="s">
        <v>77</v>
      </c>
    </row>
    <row r="192" s="11" customFormat="1" ht="25.92" customHeight="1">
      <c r="A192" s="11"/>
      <c r="B192" s="195"/>
      <c r="C192" s="196"/>
      <c r="D192" s="197" t="s">
        <v>72</v>
      </c>
      <c r="E192" s="198" t="s">
        <v>997</v>
      </c>
      <c r="F192" s="198" t="s">
        <v>998</v>
      </c>
      <c r="G192" s="196"/>
      <c r="H192" s="196"/>
      <c r="I192" s="199"/>
      <c r="J192" s="200">
        <f>BK192</f>
        <v>9876.6000000000004</v>
      </c>
      <c r="K192" s="196"/>
      <c r="L192" s="201"/>
      <c r="M192" s="202"/>
      <c r="N192" s="203"/>
      <c r="O192" s="203"/>
      <c r="P192" s="204">
        <f>SUM(P193:P200)</f>
        <v>0</v>
      </c>
      <c r="Q192" s="203"/>
      <c r="R192" s="204">
        <f>SUM(R193:R200)</f>
        <v>0</v>
      </c>
      <c r="S192" s="203"/>
      <c r="T192" s="205">
        <f>SUM(T193:T200)</f>
        <v>0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R192" s="206" t="s">
        <v>77</v>
      </c>
      <c r="AT192" s="207" t="s">
        <v>72</v>
      </c>
      <c r="AU192" s="207" t="s">
        <v>73</v>
      </c>
      <c r="AY192" s="206" t="s">
        <v>148</v>
      </c>
      <c r="BK192" s="208">
        <f>SUM(BK193:BK200)</f>
        <v>9876.6000000000004</v>
      </c>
    </row>
    <row r="193" s="1" customFormat="1" ht="16.5" customHeight="1">
      <c r="A193" s="37"/>
      <c r="B193" s="38"/>
      <c r="C193" s="211" t="s">
        <v>357</v>
      </c>
      <c r="D193" s="211" t="s">
        <v>151</v>
      </c>
      <c r="E193" s="212" t="s">
        <v>1151</v>
      </c>
      <c r="F193" s="213" t="s">
        <v>1152</v>
      </c>
      <c r="G193" s="214" t="s">
        <v>484</v>
      </c>
      <c r="H193" s="215">
        <v>1</v>
      </c>
      <c r="I193" s="216">
        <v>1770</v>
      </c>
      <c r="J193" s="217">
        <f>ROUND(I193*H193,2)</f>
        <v>1770</v>
      </c>
      <c r="K193" s="213" t="s">
        <v>19</v>
      </c>
      <c r="L193" s="43"/>
      <c r="M193" s="218" t="s">
        <v>19</v>
      </c>
      <c r="N193" s="219" t="s">
        <v>45</v>
      </c>
      <c r="O193" s="83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2" t="s">
        <v>91</v>
      </c>
      <c r="AT193" s="222" t="s">
        <v>151</v>
      </c>
      <c r="AU193" s="222" t="s">
        <v>77</v>
      </c>
      <c r="AY193" s="16" t="s">
        <v>148</v>
      </c>
      <c r="BE193" s="223">
        <f>IF(N193="základní",J193,0)</f>
        <v>0</v>
      </c>
      <c r="BF193" s="223">
        <f>IF(N193="snížená",J193,0)</f>
        <v>1770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6" t="s">
        <v>81</v>
      </c>
      <c r="BK193" s="223">
        <f>ROUND(I193*H193,2)</f>
        <v>1770</v>
      </c>
      <c r="BL193" s="16" t="s">
        <v>91</v>
      </c>
      <c r="BM193" s="222" t="s">
        <v>1187</v>
      </c>
    </row>
    <row r="194" s="1" customFormat="1">
      <c r="A194" s="37"/>
      <c r="B194" s="38"/>
      <c r="C194" s="39"/>
      <c r="D194" s="224" t="s">
        <v>157</v>
      </c>
      <c r="E194" s="39"/>
      <c r="F194" s="225" t="s">
        <v>1152</v>
      </c>
      <c r="G194" s="39"/>
      <c r="H194" s="39"/>
      <c r="I194" s="226"/>
      <c r="J194" s="39"/>
      <c r="K194" s="39"/>
      <c r="L194" s="43"/>
      <c r="M194" s="227"/>
      <c r="N194" s="228"/>
      <c r="O194" s="83"/>
      <c r="P194" s="83"/>
      <c r="Q194" s="83"/>
      <c r="R194" s="83"/>
      <c r="S194" s="83"/>
      <c r="T194" s="84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157</v>
      </c>
      <c r="AU194" s="16" t="s">
        <v>77</v>
      </c>
    </row>
    <row r="195" s="1" customFormat="1" ht="16.5" customHeight="1">
      <c r="A195" s="37"/>
      <c r="B195" s="38"/>
      <c r="C195" s="211" t="s">
        <v>362</v>
      </c>
      <c r="D195" s="211" t="s">
        <v>151</v>
      </c>
      <c r="E195" s="212" t="s">
        <v>1154</v>
      </c>
      <c r="F195" s="213" t="s">
        <v>1155</v>
      </c>
      <c r="G195" s="214" t="s">
        <v>484</v>
      </c>
      <c r="H195" s="215">
        <v>1</v>
      </c>
      <c r="I195" s="216">
        <v>590</v>
      </c>
      <c r="J195" s="217">
        <f>ROUND(I195*H195,2)</f>
        <v>590</v>
      </c>
      <c r="K195" s="213" t="s">
        <v>19</v>
      </c>
      <c r="L195" s="43"/>
      <c r="M195" s="218" t="s">
        <v>19</v>
      </c>
      <c r="N195" s="219" t="s">
        <v>45</v>
      </c>
      <c r="O195" s="83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2" t="s">
        <v>91</v>
      </c>
      <c r="AT195" s="222" t="s">
        <v>151</v>
      </c>
      <c r="AU195" s="222" t="s">
        <v>77</v>
      </c>
      <c r="AY195" s="16" t="s">
        <v>148</v>
      </c>
      <c r="BE195" s="223">
        <f>IF(N195="základní",J195,0)</f>
        <v>0</v>
      </c>
      <c r="BF195" s="223">
        <f>IF(N195="snížená",J195,0)</f>
        <v>590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6" t="s">
        <v>81</v>
      </c>
      <c r="BK195" s="223">
        <f>ROUND(I195*H195,2)</f>
        <v>590</v>
      </c>
      <c r="BL195" s="16" t="s">
        <v>91</v>
      </c>
      <c r="BM195" s="222" t="s">
        <v>1188</v>
      </c>
    </row>
    <row r="196" s="1" customFormat="1">
      <c r="A196" s="37"/>
      <c r="B196" s="38"/>
      <c r="C196" s="39"/>
      <c r="D196" s="224" t="s">
        <v>157</v>
      </c>
      <c r="E196" s="39"/>
      <c r="F196" s="225" t="s">
        <v>1155</v>
      </c>
      <c r="G196" s="39"/>
      <c r="H196" s="39"/>
      <c r="I196" s="226"/>
      <c r="J196" s="39"/>
      <c r="K196" s="39"/>
      <c r="L196" s="43"/>
      <c r="M196" s="227"/>
      <c r="N196" s="228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157</v>
      </c>
      <c r="AU196" s="16" t="s">
        <v>77</v>
      </c>
    </row>
    <row r="197" s="1" customFormat="1" ht="16.5" customHeight="1">
      <c r="A197" s="37"/>
      <c r="B197" s="38"/>
      <c r="C197" s="211" t="s">
        <v>368</v>
      </c>
      <c r="D197" s="211" t="s">
        <v>151</v>
      </c>
      <c r="E197" s="212" t="s">
        <v>1029</v>
      </c>
      <c r="F197" s="213" t="s">
        <v>1030</v>
      </c>
      <c r="G197" s="214" t="s">
        <v>484</v>
      </c>
      <c r="H197" s="215">
        <v>34</v>
      </c>
      <c r="I197" s="216">
        <v>118</v>
      </c>
      <c r="J197" s="217">
        <f>ROUND(I197*H197,2)</f>
        <v>4012</v>
      </c>
      <c r="K197" s="213" t="s">
        <v>19</v>
      </c>
      <c r="L197" s="43"/>
      <c r="M197" s="218" t="s">
        <v>19</v>
      </c>
      <c r="N197" s="219" t="s">
        <v>45</v>
      </c>
      <c r="O197" s="83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2" t="s">
        <v>91</v>
      </c>
      <c r="AT197" s="222" t="s">
        <v>151</v>
      </c>
      <c r="AU197" s="222" t="s">
        <v>77</v>
      </c>
      <c r="AY197" s="16" t="s">
        <v>148</v>
      </c>
      <c r="BE197" s="223">
        <f>IF(N197="základní",J197,0)</f>
        <v>0</v>
      </c>
      <c r="BF197" s="223">
        <f>IF(N197="snížená",J197,0)</f>
        <v>4012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6" t="s">
        <v>81</v>
      </c>
      <c r="BK197" s="223">
        <f>ROUND(I197*H197,2)</f>
        <v>4012</v>
      </c>
      <c r="BL197" s="16" t="s">
        <v>91</v>
      </c>
      <c r="BM197" s="222" t="s">
        <v>1153</v>
      </c>
    </row>
    <row r="198" s="1" customFormat="1">
      <c r="A198" s="37"/>
      <c r="B198" s="38"/>
      <c r="C198" s="39"/>
      <c r="D198" s="224" t="s">
        <v>157</v>
      </c>
      <c r="E198" s="39"/>
      <c r="F198" s="225" t="s">
        <v>1030</v>
      </c>
      <c r="G198" s="39"/>
      <c r="H198" s="39"/>
      <c r="I198" s="226"/>
      <c r="J198" s="39"/>
      <c r="K198" s="39"/>
      <c r="L198" s="43"/>
      <c r="M198" s="227"/>
      <c r="N198" s="228"/>
      <c r="O198" s="83"/>
      <c r="P198" s="83"/>
      <c r="Q198" s="83"/>
      <c r="R198" s="83"/>
      <c r="S198" s="83"/>
      <c r="T198" s="84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157</v>
      </c>
      <c r="AU198" s="16" t="s">
        <v>77</v>
      </c>
    </row>
    <row r="199" s="1" customFormat="1" ht="16.5" customHeight="1">
      <c r="A199" s="37"/>
      <c r="B199" s="38"/>
      <c r="C199" s="211" t="s">
        <v>641</v>
      </c>
      <c r="D199" s="211" t="s">
        <v>151</v>
      </c>
      <c r="E199" s="212" t="s">
        <v>1031</v>
      </c>
      <c r="F199" s="213" t="s">
        <v>1032</v>
      </c>
      <c r="G199" s="214" t="s">
        <v>484</v>
      </c>
      <c r="H199" s="215">
        <v>99</v>
      </c>
      <c r="I199" s="216">
        <v>35.399999999999999</v>
      </c>
      <c r="J199" s="217">
        <f>ROUND(I199*H199,2)</f>
        <v>3504.5999999999999</v>
      </c>
      <c r="K199" s="213" t="s">
        <v>19</v>
      </c>
      <c r="L199" s="43"/>
      <c r="M199" s="218" t="s">
        <v>19</v>
      </c>
      <c r="N199" s="219" t="s">
        <v>45</v>
      </c>
      <c r="O199" s="83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2" t="s">
        <v>91</v>
      </c>
      <c r="AT199" s="222" t="s">
        <v>151</v>
      </c>
      <c r="AU199" s="222" t="s">
        <v>77</v>
      </c>
      <c r="AY199" s="16" t="s">
        <v>148</v>
      </c>
      <c r="BE199" s="223">
        <f>IF(N199="základní",J199,0)</f>
        <v>0</v>
      </c>
      <c r="BF199" s="223">
        <f>IF(N199="snížená",J199,0)</f>
        <v>3504.5999999999999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6" t="s">
        <v>81</v>
      </c>
      <c r="BK199" s="223">
        <f>ROUND(I199*H199,2)</f>
        <v>3504.5999999999999</v>
      </c>
      <c r="BL199" s="16" t="s">
        <v>91</v>
      </c>
      <c r="BM199" s="222" t="s">
        <v>1156</v>
      </c>
    </row>
    <row r="200" s="1" customFormat="1">
      <c r="A200" s="37"/>
      <c r="B200" s="38"/>
      <c r="C200" s="39"/>
      <c r="D200" s="224" t="s">
        <v>157</v>
      </c>
      <c r="E200" s="39"/>
      <c r="F200" s="225" t="s">
        <v>1032</v>
      </c>
      <c r="G200" s="39"/>
      <c r="H200" s="39"/>
      <c r="I200" s="226"/>
      <c r="J200" s="39"/>
      <c r="K200" s="39"/>
      <c r="L200" s="43"/>
      <c r="M200" s="227"/>
      <c r="N200" s="228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157</v>
      </c>
      <c r="AU200" s="16" t="s">
        <v>77</v>
      </c>
    </row>
    <row r="201" s="11" customFormat="1" ht="25.92" customHeight="1">
      <c r="A201" s="11"/>
      <c r="B201" s="195"/>
      <c r="C201" s="196"/>
      <c r="D201" s="197" t="s">
        <v>72</v>
      </c>
      <c r="E201" s="198" t="s">
        <v>1033</v>
      </c>
      <c r="F201" s="198" t="s">
        <v>1034</v>
      </c>
      <c r="G201" s="196"/>
      <c r="H201" s="196"/>
      <c r="I201" s="199"/>
      <c r="J201" s="200">
        <f>BK201</f>
        <v>5286.3999999999996</v>
      </c>
      <c r="K201" s="196"/>
      <c r="L201" s="201"/>
      <c r="M201" s="202"/>
      <c r="N201" s="203"/>
      <c r="O201" s="203"/>
      <c r="P201" s="204">
        <f>SUM(P202:P203)</f>
        <v>0</v>
      </c>
      <c r="Q201" s="203"/>
      <c r="R201" s="204">
        <f>SUM(R202:R203)</f>
        <v>0</v>
      </c>
      <c r="S201" s="203"/>
      <c r="T201" s="205">
        <f>SUM(T202:T203)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206" t="s">
        <v>77</v>
      </c>
      <c r="AT201" s="207" t="s">
        <v>72</v>
      </c>
      <c r="AU201" s="207" t="s">
        <v>73</v>
      </c>
      <c r="AY201" s="206" t="s">
        <v>148</v>
      </c>
      <c r="BK201" s="208">
        <f>SUM(BK202:BK203)</f>
        <v>5286.3999999999996</v>
      </c>
    </row>
    <row r="202" s="1" customFormat="1" ht="16.5" customHeight="1">
      <c r="A202" s="37"/>
      <c r="B202" s="38"/>
      <c r="C202" s="211" t="s">
        <v>643</v>
      </c>
      <c r="D202" s="211" t="s">
        <v>151</v>
      </c>
      <c r="E202" s="212" t="s">
        <v>1035</v>
      </c>
      <c r="F202" s="213" t="s">
        <v>1036</v>
      </c>
      <c r="G202" s="214" t="s">
        <v>1037</v>
      </c>
      <c r="H202" s="215">
        <v>16</v>
      </c>
      <c r="I202" s="216">
        <v>330.39999999999998</v>
      </c>
      <c r="J202" s="217">
        <f>ROUND(I202*H202,2)</f>
        <v>5286.3999999999996</v>
      </c>
      <c r="K202" s="213" t="s">
        <v>19</v>
      </c>
      <c r="L202" s="43"/>
      <c r="M202" s="218" t="s">
        <v>19</v>
      </c>
      <c r="N202" s="219" t="s">
        <v>45</v>
      </c>
      <c r="O202" s="83"/>
      <c r="P202" s="220">
        <f>O202*H202</f>
        <v>0</v>
      </c>
      <c r="Q202" s="220">
        <v>0</v>
      </c>
      <c r="R202" s="220">
        <f>Q202*H202</f>
        <v>0</v>
      </c>
      <c r="S202" s="220">
        <v>0</v>
      </c>
      <c r="T202" s="22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2" t="s">
        <v>91</v>
      </c>
      <c r="AT202" s="222" t="s">
        <v>151</v>
      </c>
      <c r="AU202" s="222" t="s">
        <v>77</v>
      </c>
      <c r="AY202" s="16" t="s">
        <v>148</v>
      </c>
      <c r="BE202" s="223">
        <f>IF(N202="základní",J202,0)</f>
        <v>0</v>
      </c>
      <c r="BF202" s="223">
        <f>IF(N202="snížená",J202,0)</f>
        <v>5286.3999999999996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6" t="s">
        <v>81</v>
      </c>
      <c r="BK202" s="223">
        <f>ROUND(I202*H202,2)</f>
        <v>5286.3999999999996</v>
      </c>
      <c r="BL202" s="16" t="s">
        <v>91</v>
      </c>
      <c r="BM202" s="222" t="s">
        <v>1157</v>
      </c>
    </row>
    <row r="203" s="1" customFormat="1">
      <c r="A203" s="37"/>
      <c r="B203" s="38"/>
      <c r="C203" s="39"/>
      <c r="D203" s="224" t="s">
        <v>157</v>
      </c>
      <c r="E203" s="39"/>
      <c r="F203" s="225" t="s">
        <v>1036</v>
      </c>
      <c r="G203" s="39"/>
      <c r="H203" s="39"/>
      <c r="I203" s="226"/>
      <c r="J203" s="39"/>
      <c r="K203" s="39"/>
      <c r="L203" s="43"/>
      <c r="M203" s="227"/>
      <c r="N203" s="228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157</v>
      </c>
      <c r="AU203" s="16" t="s">
        <v>77</v>
      </c>
    </row>
    <row r="204" s="11" customFormat="1" ht="25.92" customHeight="1">
      <c r="A204" s="11"/>
      <c r="B204" s="195"/>
      <c r="C204" s="196"/>
      <c r="D204" s="197" t="s">
        <v>72</v>
      </c>
      <c r="E204" s="198" t="s">
        <v>1038</v>
      </c>
      <c r="F204" s="198" t="s">
        <v>1039</v>
      </c>
      <c r="G204" s="196"/>
      <c r="H204" s="196"/>
      <c r="I204" s="199"/>
      <c r="J204" s="200">
        <f>BK204</f>
        <v>7788</v>
      </c>
      <c r="K204" s="196"/>
      <c r="L204" s="201"/>
      <c r="M204" s="202"/>
      <c r="N204" s="203"/>
      <c r="O204" s="203"/>
      <c r="P204" s="204">
        <f>SUM(P205:P208)</f>
        <v>0</v>
      </c>
      <c r="Q204" s="203"/>
      <c r="R204" s="204">
        <f>SUM(R205:R208)</f>
        <v>0</v>
      </c>
      <c r="S204" s="203"/>
      <c r="T204" s="205">
        <f>SUM(T205:T208)</f>
        <v>0</v>
      </c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R204" s="206" t="s">
        <v>77</v>
      </c>
      <c r="AT204" s="207" t="s">
        <v>72</v>
      </c>
      <c r="AU204" s="207" t="s">
        <v>73</v>
      </c>
      <c r="AY204" s="206" t="s">
        <v>148</v>
      </c>
      <c r="BK204" s="208">
        <f>SUM(BK205:BK208)</f>
        <v>7788</v>
      </c>
    </row>
    <row r="205" s="1" customFormat="1" ht="16.5" customHeight="1">
      <c r="A205" s="37"/>
      <c r="B205" s="38"/>
      <c r="C205" s="211" t="s">
        <v>375</v>
      </c>
      <c r="D205" s="211" t="s">
        <v>151</v>
      </c>
      <c r="E205" s="212" t="s">
        <v>1040</v>
      </c>
      <c r="F205" s="213" t="s">
        <v>1041</v>
      </c>
      <c r="G205" s="214" t="s">
        <v>1037</v>
      </c>
      <c r="H205" s="215">
        <v>16</v>
      </c>
      <c r="I205" s="216">
        <v>413</v>
      </c>
      <c r="J205" s="217">
        <f>ROUND(I205*H205,2)</f>
        <v>6608</v>
      </c>
      <c r="K205" s="213" t="s">
        <v>19</v>
      </c>
      <c r="L205" s="43"/>
      <c r="M205" s="218" t="s">
        <v>19</v>
      </c>
      <c r="N205" s="219" t="s">
        <v>45</v>
      </c>
      <c r="O205" s="83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2" t="s">
        <v>91</v>
      </c>
      <c r="AT205" s="222" t="s">
        <v>151</v>
      </c>
      <c r="AU205" s="222" t="s">
        <v>77</v>
      </c>
      <c r="AY205" s="16" t="s">
        <v>148</v>
      </c>
      <c r="BE205" s="223">
        <f>IF(N205="základní",J205,0)</f>
        <v>0</v>
      </c>
      <c r="BF205" s="223">
        <f>IF(N205="snížená",J205,0)</f>
        <v>6608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6" t="s">
        <v>81</v>
      </c>
      <c r="BK205" s="223">
        <f>ROUND(I205*H205,2)</f>
        <v>6608</v>
      </c>
      <c r="BL205" s="16" t="s">
        <v>91</v>
      </c>
      <c r="BM205" s="222" t="s">
        <v>1158</v>
      </c>
    </row>
    <row r="206" s="1" customFormat="1">
      <c r="A206" s="37"/>
      <c r="B206" s="38"/>
      <c r="C206" s="39"/>
      <c r="D206" s="224" t="s">
        <v>157</v>
      </c>
      <c r="E206" s="39"/>
      <c r="F206" s="225" t="s">
        <v>1041</v>
      </c>
      <c r="G206" s="39"/>
      <c r="H206" s="39"/>
      <c r="I206" s="226"/>
      <c r="J206" s="39"/>
      <c r="K206" s="39"/>
      <c r="L206" s="43"/>
      <c r="M206" s="227"/>
      <c r="N206" s="228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157</v>
      </c>
      <c r="AU206" s="16" t="s">
        <v>77</v>
      </c>
    </row>
    <row r="207" s="1" customFormat="1" ht="16.5" customHeight="1">
      <c r="A207" s="37"/>
      <c r="B207" s="38"/>
      <c r="C207" s="211" t="s">
        <v>382</v>
      </c>
      <c r="D207" s="211" t="s">
        <v>151</v>
      </c>
      <c r="E207" s="212" t="s">
        <v>1042</v>
      </c>
      <c r="F207" s="213" t="s">
        <v>1043</v>
      </c>
      <c r="G207" s="214" t="s">
        <v>1037</v>
      </c>
      <c r="H207" s="215">
        <v>2</v>
      </c>
      <c r="I207" s="216">
        <v>590</v>
      </c>
      <c r="J207" s="217">
        <f>ROUND(I207*H207,2)</f>
        <v>1180</v>
      </c>
      <c r="K207" s="213" t="s">
        <v>19</v>
      </c>
      <c r="L207" s="43"/>
      <c r="M207" s="218" t="s">
        <v>19</v>
      </c>
      <c r="N207" s="219" t="s">
        <v>45</v>
      </c>
      <c r="O207" s="83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2" t="s">
        <v>91</v>
      </c>
      <c r="AT207" s="222" t="s">
        <v>151</v>
      </c>
      <c r="AU207" s="222" t="s">
        <v>77</v>
      </c>
      <c r="AY207" s="16" t="s">
        <v>148</v>
      </c>
      <c r="BE207" s="223">
        <f>IF(N207="základní",J207,0)</f>
        <v>0</v>
      </c>
      <c r="BF207" s="223">
        <f>IF(N207="snížená",J207,0)</f>
        <v>1180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6" t="s">
        <v>81</v>
      </c>
      <c r="BK207" s="223">
        <f>ROUND(I207*H207,2)</f>
        <v>1180</v>
      </c>
      <c r="BL207" s="16" t="s">
        <v>91</v>
      </c>
      <c r="BM207" s="222" t="s">
        <v>1159</v>
      </c>
    </row>
    <row r="208" s="1" customFormat="1">
      <c r="A208" s="37"/>
      <c r="B208" s="38"/>
      <c r="C208" s="39"/>
      <c r="D208" s="224" t="s">
        <v>157</v>
      </c>
      <c r="E208" s="39"/>
      <c r="F208" s="225" t="s">
        <v>1043</v>
      </c>
      <c r="G208" s="39"/>
      <c r="H208" s="39"/>
      <c r="I208" s="226"/>
      <c r="J208" s="39"/>
      <c r="K208" s="39"/>
      <c r="L208" s="43"/>
      <c r="M208" s="227"/>
      <c r="N208" s="228"/>
      <c r="O208" s="83"/>
      <c r="P208" s="83"/>
      <c r="Q208" s="83"/>
      <c r="R208" s="83"/>
      <c r="S208" s="83"/>
      <c r="T208" s="84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157</v>
      </c>
      <c r="AU208" s="16" t="s">
        <v>77</v>
      </c>
    </row>
    <row r="209" s="11" customFormat="1" ht="25.92" customHeight="1">
      <c r="A209" s="11"/>
      <c r="B209" s="195"/>
      <c r="C209" s="196"/>
      <c r="D209" s="197" t="s">
        <v>72</v>
      </c>
      <c r="E209" s="198" t="s">
        <v>539</v>
      </c>
      <c r="F209" s="198" t="s">
        <v>540</v>
      </c>
      <c r="G209" s="196"/>
      <c r="H209" s="196"/>
      <c r="I209" s="199"/>
      <c r="J209" s="200">
        <f>BK209</f>
        <v>33040</v>
      </c>
      <c r="K209" s="196"/>
      <c r="L209" s="201"/>
      <c r="M209" s="202"/>
      <c r="N209" s="203"/>
      <c r="O209" s="203"/>
      <c r="P209" s="204">
        <f>SUM(P210:P219)</f>
        <v>0</v>
      </c>
      <c r="Q209" s="203"/>
      <c r="R209" s="204">
        <f>SUM(R210:R219)</f>
        <v>0</v>
      </c>
      <c r="S209" s="203"/>
      <c r="T209" s="205">
        <f>SUM(T210:T219)</f>
        <v>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R209" s="206" t="s">
        <v>174</v>
      </c>
      <c r="AT209" s="207" t="s">
        <v>72</v>
      </c>
      <c r="AU209" s="207" t="s">
        <v>73</v>
      </c>
      <c r="AY209" s="206" t="s">
        <v>148</v>
      </c>
      <c r="BK209" s="208">
        <f>SUM(BK210:BK219)</f>
        <v>33040</v>
      </c>
    </row>
    <row r="210" s="1" customFormat="1" ht="16.5" customHeight="1">
      <c r="A210" s="37"/>
      <c r="B210" s="38"/>
      <c r="C210" s="211" t="s">
        <v>500</v>
      </c>
      <c r="D210" s="211" t="s">
        <v>151</v>
      </c>
      <c r="E210" s="212" t="s">
        <v>1162</v>
      </c>
      <c r="F210" s="213" t="s">
        <v>1045</v>
      </c>
      <c r="G210" s="214" t="s">
        <v>1163</v>
      </c>
      <c r="H210" s="215">
        <v>1</v>
      </c>
      <c r="I210" s="216">
        <v>1180</v>
      </c>
      <c r="J210" s="217">
        <f>ROUND(I210*H210,2)</f>
        <v>1180</v>
      </c>
      <c r="K210" s="213" t="s">
        <v>19</v>
      </c>
      <c r="L210" s="43"/>
      <c r="M210" s="218" t="s">
        <v>19</v>
      </c>
      <c r="N210" s="219" t="s">
        <v>45</v>
      </c>
      <c r="O210" s="83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2" t="s">
        <v>547</v>
      </c>
      <c r="AT210" s="222" t="s">
        <v>151</v>
      </c>
      <c r="AU210" s="222" t="s">
        <v>77</v>
      </c>
      <c r="AY210" s="16" t="s">
        <v>148</v>
      </c>
      <c r="BE210" s="223">
        <f>IF(N210="základní",J210,0)</f>
        <v>0</v>
      </c>
      <c r="BF210" s="223">
        <f>IF(N210="snížená",J210,0)</f>
        <v>1180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6" t="s">
        <v>81</v>
      </c>
      <c r="BK210" s="223">
        <f>ROUND(I210*H210,2)</f>
        <v>1180</v>
      </c>
      <c r="BL210" s="16" t="s">
        <v>547</v>
      </c>
      <c r="BM210" s="222" t="s">
        <v>1189</v>
      </c>
    </row>
    <row r="211" s="1" customFormat="1">
      <c r="A211" s="37"/>
      <c r="B211" s="38"/>
      <c r="C211" s="39"/>
      <c r="D211" s="224" t="s">
        <v>157</v>
      </c>
      <c r="E211" s="39"/>
      <c r="F211" s="225" t="s">
        <v>1048</v>
      </c>
      <c r="G211" s="39"/>
      <c r="H211" s="39"/>
      <c r="I211" s="226"/>
      <c r="J211" s="39"/>
      <c r="K211" s="39"/>
      <c r="L211" s="43"/>
      <c r="M211" s="227"/>
      <c r="N211" s="228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157</v>
      </c>
      <c r="AU211" s="16" t="s">
        <v>77</v>
      </c>
    </row>
    <row r="212" s="1" customFormat="1" ht="16.5" customHeight="1">
      <c r="A212" s="37"/>
      <c r="B212" s="38"/>
      <c r="C212" s="211" t="s">
        <v>506</v>
      </c>
      <c r="D212" s="211" t="s">
        <v>151</v>
      </c>
      <c r="E212" s="212" t="s">
        <v>1165</v>
      </c>
      <c r="F212" s="213" t="s">
        <v>1050</v>
      </c>
      <c r="G212" s="214" t="s">
        <v>1163</v>
      </c>
      <c r="H212" s="215">
        <v>1</v>
      </c>
      <c r="I212" s="216">
        <v>11800</v>
      </c>
      <c r="J212" s="217">
        <f>ROUND(I212*H212,2)</f>
        <v>11800</v>
      </c>
      <c r="K212" s="213" t="s">
        <v>19</v>
      </c>
      <c r="L212" s="43"/>
      <c r="M212" s="218" t="s">
        <v>19</v>
      </c>
      <c r="N212" s="219" t="s">
        <v>45</v>
      </c>
      <c r="O212" s="83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2" t="s">
        <v>547</v>
      </c>
      <c r="AT212" s="222" t="s">
        <v>151</v>
      </c>
      <c r="AU212" s="222" t="s">
        <v>77</v>
      </c>
      <c r="AY212" s="16" t="s">
        <v>148</v>
      </c>
      <c r="BE212" s="223">
        <f>IF(N212="základní",J212,0)</f>
        <v>0</v>
      </c>
      <c r="BF212" s="223">
        <f>IF(N212="snížená",J212,0)</f>
        <v>11800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6" t="s">
        <v>81</v>
      </c>
      <c r="BK212" s="223">
        <f>ROUND(I212*H212,2)</f>
        <v>11800</v>
      </c>
      <c r="BL212" s="16" t="s">
        <v>547</v>
      </c>
      <c r="BM212" s="222" t="s">
        <v>1190</v>
      </c>
    </row>
    <row r="213" s="1" customFormat="1">
      <c r="A213" s="37"/>
      <c r="B213" s="38"/>
      <c r="C213" s="39"/>
      <c r="D213" s="224" t="s">
        <v>157</v>
      </c>
      <c r="E213" s="39"/>
      <c r="F213" s="225" t="s">
        <v>1048</v>
      </c>
      <c r="G213" s="39"/>
      <c r="H213" s="39"/>
      <c r="I213" s="226"/>
      <c r="J213" s="39"/>
      <c r="K213" s="39"/>
      <c r="L213" s="43"/>
      <c r="M213" s="227"/>
      <c r="N213" s="228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157</v>
      </c>
      <c r="AU213" s="16" t="s">
        <v>77</v>
      </c>
    </row>
    <row r="214" s="1" customFormat="1" ht="16.5" customHeight="1">
      <c r="A214" s="37"/>
      <c r="B214" s="38"/>
      <c r="C214" s="211" t="s">
        <v>512</v>
      </c>
      <c r="D214" s="211" t="s">
        <v>151</v>
      </c>
      <c r="E214" s="212" t="s">
        <v>1167</v>
      </c>
      <c r="F214" s="213" t="s">
        <v>1053</v>
      </c>
      <c r="G214" s="214" t="s">
        <v>1163</v>
      </c>
      <c r="H214" s="215">
        <v>1</v>
      </c>
      <c r="I214" s="216">
        <v>11800</v>
      </c>
      <c r="J214" s="217">
        <f>ROUND(I214*H214,2)</f>
        <v>11800</v>
      </c>
      <c r="K214" s="213" t="s">
        <v>19</v>
      </c>
      <c r="L214" s="43"/>
      <c r="M214" s="218" t="s">
        <v>19</v>
      </c>
      <c r="N214" s="219" t="s">
        <v>45</v>
      </c>
      <c r="O214" s="83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2" t="s">
        <v>547</v>
      </c>
      <c r="AT214" s="222" t="s">
        <v>151</v>
      </c>
      <c r="AU214" s="222" t="s">
        <v>77</v>
      </c>
      <c r="AY214" s="16" t="s">
        <v>148</v>
      </c>
      <c r="BE214" s="223">
        <f>IF(N214="základní",J214,0)</f>
        <v>0</v>
      </c>
      <c r="BF214" s="223">
        <f>IF(N214="snížená",J214,0)</f>
        <v>11800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6" t="s">
        <v>81</v>
      </c>
      <c r="BK214" s="223">
        <f>ROUND(I214*H214,2)</f>
        <v>11800</v>
      </c>
      <c r="BL214" s="16" t="s">
        <v>547</v>
      </c>
      <c r="BM214" s="222" t="s">
        <v>1191</v>
      </c>
    </row>
    <row r="215" s="1" customFormat="1">
      <c r="A215" s="37"/>
      <c r="B215" s="38"/>
      <c r="C215" s="39"/>
      <c r="D215" s="224" t="s">
        <v>157</v>
      </c>
      <c r="E215" s="39"/>
      <c r="F215" s="225" t="s">
        <v>1048</v>
      </c>
      <c r="G215" s="39"/>
      <c r="H215" s="39"/>
      <c r="I215" s="226"/>
      <c r="J215" s="39"/>
      <c r="K215" s="39"/>
      <c r="L215" s="43"/>
      <c r="M215" s="227"/>
      <c r="N215" s="228"/>
      <c r="O215" s="83"/>
      <c r="P215" s="83"/>
      <c r="Q215" s="83"/>
      <c r="R215" s="83"/>
      <c r="S215" s="83"/>
      <c r="T215" s="84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157</v>
      </c>
      <c r="AU215" s="16" t="s">
        <v>77</v>
      </c>
    </row>
    <row r="216" s="1" customFormat="1" ht="16.5" customHeight="1">
      <c r="A216" s="37"/>
      <c r="B216" s="38"/>
      <c r="C216" s="211" t="s">
        <v>518</v>
      </c>
      <c r="D216" s="211" t="s">
        <v>151</v>
      </c>
      <c r="E216" s="212" t="s">
        <v>1169</v>
      </c>
      <c r="F216" s="213" t="s">
        <v>1056</v>
      </c>
      <c r="G216" s="214" t="s">
        <v>1163</v>
      </c>
      <c r="H216" s="215">
        <v>1</v>
      </c>
      <c r="I216" s="216">
        <v>5900</v>
      </c>
      <c r="J216" s="217">
        <f>ROUND(I216*H216,2)</f>
        <v>5900</v>
      </c>
      <c r="K216" s="213" t="s">
        <v>19</v>
      </c>
      <c r="L216" s="43"/>
      <c r="M216" s="218" t="s">
        <v>19</v>
      </c>
      <c r="N216" s="219" t="s">
        <v>45</v>
      </c>
      <c r="O216" s="83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2" t="s">
        <v>547</v>
      </c>
      <c r="AT216" s="222" t="s">
        <v>151</v>
      </c>
      <c r="AU216" s="222" t="s">
        <v>77</v>
      </c>
      <c r="AY216" s="16" t="s">
        <v>148</v>
      </c>
      <c r="BE216" s="223">
        <f>IF(N216="základní",J216,0)</f>
        <v>0</v>
      </c>
      <c r="BF216" s="223">
        <f>IF(N216="snížená",J216,0)</f>
        <v>5900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6" t="s">
        <v>81</v>
      </c>
      <c r="BK216" s="223">
        <f>ROUND(I216*H216,2)</f>
        <v>5900</v>
      </c>
      <c r="BL216" s="16" t="s">
        <v>547</v>
      </c>
      <c r="BM216" s="222" t="s">
        <v>1192</v>
      </c>
    </row>
    <row r="217" s="1" customFormat="1">
      <c r="A217" s="37"/>
      <c r="B217" s="38"/>
      <c r="C217" s="39"/>
      <c r="D217" s="224" t="s">
        <v>157</v>
      </c>
      <c r="E217" s="39"/>
      <c r="F217" s="225" t="s">
        <v>1048</v>
      </c>
      <c r="G217" s="39"/>
      <c r="H217" s="39"/>
      <c r="I217" s="226"/>
      <c r="J217" s="39"/>
      <c r="K217" s="39"/>
      <c r="L217" s="43"/>
      <c r="M217" s="227"/>
      <c r="N217" s="228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157</v>
      </c>
      <c r="AU217" s="16" t="s">
        <v>77</v>
      </c>
    </row>
    <row r="218" s="1" customFormat="1" ht="16.5" customHeight="1">
      <c r="A218" s="37"/>
      <c r="B218" s="38"/>
      <c r="C218" s="211" t="s">
        <v>526</v>
      </c>
      <c r="D218" s="211" t="s">
        <v>151</v>
      </c>
      <c r="E218" s="212" t="s">
        <v>1171</v>
      </c>
      <c r="F218" s="213" t="s">
        <v>1172</v>
      </c>
      <c r="G218" s="214" t="s">
        <v>1163</v>
      </c>
      <c r="H218" s="215">
        <v>1</v>
      </c>
      <c r="I218" s="216">
        <v>2360</v>
      </c>
      <c r="J218" s="217">
        <f>ROUND(I218*H218,2)</f>
        <v>2360</v>
      </c>
      <c r="K218" s="213" t="s">
        <v>19</v>
      </c>
      <c r="L218" s="43"/>
      <c r="M218" s="218" t="s">
        <v>19</v>
      </c>
      <c r="N218" s="219" t="s">
        <v>45</v>
      </c>
      <c r="O218" s="83"/>
      <c r="P218" s="220">
        <f>O218*H218</f>
        <v>0</v>
      </c>
      <c r="Q218" s="220">
        <v>0</v>
      </c>
      <c r="R218" s="220">
        <f>Q218*H218</f>
        <v>0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547</v>
      </c>
      <c r="AT218" s="222" t="s">
        <v>151</v>
      </c>
      <c r="AU218" s="222" t="s">
        <v>77</v>
      </c>
      <c r="AY218" s="16" t="s">
        <v>148</v>
      </c>
      <c r="BE218" s="223">
        <f>IF(N218="základní",J218,0)</f>
        <v>0</v>
      </c>
      <c r="BF218" s="223">
        <f>IF(N218="snížená",J218,0)</f>
        <v>2360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6" t="s">
        <v>81</v>
      </c>
      <c r="BK218" s="223">
        <f>ROUND(I218*H218,2)</f>
        <v>2360</v>
      </c>
      <c r="BL218" s="16" t="s">
        <v>547</v>
      </c>
      <c r="BM218" s="222" t="s">
        <v>1193</v>
      </c>
    </row>
    <row r="219" s="1" customFormat="1">
      <c r="A219" s="37"/>
      <c r="B219" s="38"/>
      <c r="C219" s="39"/>
      <c r="D219" s="224" t="s">
        <v>157</v>
      </c>
      <c r="E219" s="39"/>
      <c r="F219" s="225" t="s">
        <v>1172</v>
      </c>
      <c r="G219" s="39"/>
      <c r="H219" s="39"/>
      <c r="I219" s="226"/>
      <c r="J219" s="39"/>
      <c r="K219" s="39"/>
      <c r="L219" s="43"/>
      <c r="M219" s="263"/>
      <c r="N219" s="264"/>
      <c r="O219" s="265"/>
      <c r="P219" s="265"/>
      <c r="Q219" s="265"/>
      <c r="R219" s="265"/>
      <c r="S219" s="265"/>
      <c r="T219" s="266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157</v>
      </c>
      <c r="AU219" s="16" t="s">
        <v>77</v>
      </c>
    </row>
    <row r="220" s="1" customFormat="1" ht="6.96" customHeight="1">
      <c r="A220" s="37"/>
      <c r="B220" s="58"/>
      <c r="C220" s="59"/>
      <c r="D220" s="59"/>
      <c r="E220" s="59"/>
      <c r="F220" s="59"/>
      <c r="G220" s="59"/>
      <c r="H220" s="59"/>
      <c r="I220" s="59"/>
      <c r="J220" s="59"/>
      <c r="K220" s="59"/>
      <c r="L220" s="43"/>
      <c r="M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</row>
  </sheetData>
  <sheetProtection sheet="1" autoFilter="0" formatColumns="0" formatRows="0" objects="1" scenarios="1" password="CC35"/>
  <autoFilter ref="C93:K21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customWidth="1"/>
    <col min="2" max="2" width="1.171875" customWidth="1"/>
    <col min="3" max="3" width="4.160156" customWidth="1"/>
    <col min="4" max="4" width="4.332031" customWidth="1"/>
    <col min="5" max="5" width="17.16016" customWidth="1"/>
    <col min="6" max="6" width="100.832" customWidth="1"/>
    <col min="7" max="7" width="7.5" customWidth="1"/>
    <col min="8" max="8" width="14" customWidth="1"/>
    <col min="9" max="9" width="15.83203" customWidth="1"/>
    <col min="10" max="10" width="22.33203" customWidth="1"/>
    <col min="11" max="11" width="22.33203" customWidth="1"/>
    <col min="12" max="12" width="9.332031" customWidth="1"/>
    <col min="13" max="13" width="10.83203" hidden="1" customWidth="1"/>
    <col min="14" max="14" width="9.332031" hidden="1"/>
    <col min="15" max="15" width="14.16016" hidden="1" customWidth="1"/>
    <col min="16" max="16" width="14.16016" hidden="1" customWidth="1"/>
    <col min="17" max="17" width="14.16016" hidden="1" customWidth="1"/>
    <col min="18" max="18" width="14.16016" hidden="1" customWidth="1"/>
    <col min="19" max="19" width="14.16016" hidden="1" customWidth="1"/>
    <col min="20" max="20" width="14.16016" hidden="1" customWidth="1"/>
    <col min="21" max="21" width="16.33203" hidden="1" customWidth="1"/>
    <col min="22" max="22" width="12.33203" customWidth="1"/>
    <col min="23" max="23" width="16.33203" customWidth="1"/>
    <col min="24" max="24" width="12.33203" customWidth="1"/>
    <col min="25" max="25" width="15" customWidth="1"/>
    <col min="26" max="26" width="11" customWidth="1"/>
    <col min="27" max="27" width="15" customWidth="1"/>
    <col min="28" max="28" width="16.33203" customWidth="1"/>
    <col min="29" max="29" width="11" customWidth="1"/>
    <col min="30" max="30" width="15" customWidth="1"/>
    <col min="31" max="31" width="16.33203" customWidth="1"/>
    <col min="44" max="44" width="9.332031" hidden="1"/>
    <col min="45" max="45" width="9.332031" hidden="1"/>
    <col min="46" max="46" width="9.332031" hidden="1"/>
    <col min="47" max="47" width="9.332031" hidden="1"/>
    <col min="48" max="48" width="9.332031" hidden="1"/>
    <col min="49" max="49" width="9.332031" hidden="1"/>
    <col min="50" max="50" width="9.332031" hidden="1"/>
    <col min="51" max="51" width="9.332031" hidden="1"/>
    <col min="52" max="52" width="9.332031" hidden="1"/>
    <col min="53" max="53" width="9.332031" hidden="1"/>
    <col min="54" max="54" width="9.332031" hidden="1"/>
    <col min="55" max="55" width="9.332031" hidden="1"/>
    <col min="56" max="56" width="9.332031" hidden="1"/>
    <col min="57" max="57" width="9.332031" hidden="1"/>
    <col min="58" max="58" width="9.332031" hidden="1"/>
    <col min="59" max="59" width="9.332031" hidden="1"/>
    <col min="60" max="60" width="9.332031" hidden="1"/>
    <col min="61" max="61" width="9.332031" hidden="1"/>
    <col min="62" max="62" width="9.332031" hidden="1"/>
    <col min="63" max="63" width="9.332031" hidden="1"/>
    <col min="64" max="64" width="9.332031" hidden="1"/>
    <col min="65" max="65" width="9.332031" hidden="1"/>
  </cols>
  <sheetData>
    <row r="2" ht="36.96" customHeight="1">
      <c r="AT2" s="16" t="s">
        <v>103</v>
      </c>
    </row>
    <row r="3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81</v>
      </c>
    </row>
    <row r="4" ht="24.96" customHeight="1">
      <c r="B4" s="19"/>
      <c r="D4" s="139" t="s">
        <v>104</v>
      </c>
      <c r="L4" s="19"/>
      <c r="M4" s="140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1" t="s">
        <v>16</v>
      </c>
      <c r="L6" s="19"/>
    </row>
    <row r="7" ht="16.5" customHeight="1">
      <c r="B7" s="19"/>
      <c r="E7" s="142" t="str">
        <f>'Rekapitulace stavby'!K6</f>
        <v>Čtyřlístek- udržovací práce DL</v>
      </c>
      <c r="F7" s="141"/>
      <c r="G7" s="141"/>
      <c r="H7" s="141"/>
      <c r="L7" s="19"/>
    </row>
    <row r="8" ht="12" customHeight="1">
      <c r="B8" s="19"/>
      <c r="D8" s="141" t="s">
        <v>105</v>
      </c>
      <c r="L8" s="19"/>
    </row>
    <row r="9" s="1" customFormat="1" ht="16.5" customHeight="1">
      <c r="A9" s="37"/>
      <c r="B9" s="43"/>
      <c r="C9" s="37"/>
      <c r="D9" s="37"/>
      <c r="E9" s="142" t="s">
        <v>969</v>
      </c>
      <c r="F9" s="37"/>
      <c r="G9" s="37"/>
      <c r="H9" s="37"/>
      <c r="I9" s="37"/>
      <c r="J9" s="37"/>
      <c r="K9" s="37"/>
      <c r="L9" s="1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1" customFormat="1" ht="12" customHeight="1">
      <c r="A10" s="37"/>
      <c r="B10" s="43"/>
      <c r="C10" s="37"/>
      <c r="D10" s="141" t="s">
        <v>107</v>
      </c>
      <c r="E10" s="37"/>
      <c r="F10" s="37"/>
      <c r="G10" s="37"/>
      <c r="H10" s="37"/>
      <c r="I10" s="37"/>
      <c r="J10" s="37"/>
      <c r="K10" s="37"/>
      <c r="L10" s="14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1" customFormat="1" ht="16.5" customHeight="1">
      <c r="A11" s="37"/>
      <c r="B11" s="43"/>
      <c r="C11" s="37"/>
      <c r="D11" s="37"/>
      <c r="E11" s="144" t="s">
        <v>1194</v>
      </c>
      <c r="F11" s="37"/>
      <c r="G11" s="37"/>
      <c r="H11" s="37"/>
      <c r="I11" s="37"/>
      <c r="J11" s="37"/>
      <c r="K11" s="37"/>
      <c r="L11" s="14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1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1" customFormat="1" ht="12" customHeight="1">
      <c r="A13" s="37"/>
      <c r="B13" s="43"/>
      <c r="C13" s="37"/>
      <c r="D13" s="141" t="s">
        <v>18</v>
      </c>
      <c r="E13" s="37"/>
      <c r="F13" s="132" t="s">
        <v>19</v>
      </c>
      <c r="G13" s="37"/>
      <c r="H13" s="37"/>
      <c r="I13" s="141" t="s">
        <v>20</v>
      </c>
      <c r="J13" s="132" t="s">
        <v>19</v>
      </c>
      <c r="K13" s="37"/>
      <c r="L13" s="1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1" customFormat="1" ht="12" customHeight="1">
      <c r="A14" s="37"/>
      <c r="B14" s="43"/>
      <c r="C14" s="37"/>
      <c r="D14" s="141" t="s">
        <v>21</v>
      </c>
      <c r="E14" s="37"/>
      <c r="F14" s="132" t="s">
        <v>22</v>
      </c>
      <c r="G14" s="37"/>
      <c r="H14" s="37"/>
      <c r="I14" s="141" t="s">
        <v>23</v>
      </c>
      <c r="J14" s="145" t="str">
        <f>'Rekapitulace stavby'!AN8</f>
        <v>19. 11. 2021</v>
      </c>
      <c r="K14" s="37"/>
      <c r="L14" s="1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1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1" customFormat="1" ht="12" customHeight="1">
      <c r="A16" s="37"/>
      <c r="B16" s="43"/>
      <c r="C16" s="37"/>
      <c r="D16" s="141" t="s">
        <v>25</v>
      </c>
      <c r="E16" s="37"/>
      <c r="F16" s="37"/>
      <c r="G16" s="37"/>
      <c r="H16" s="37"/>
      <c r="I16" s="141" t="s">
        <v>26</v>
      </c>
      <c r="J16" s="132" t="s">
        <v>27</v>
      </c>
      <c r="K16" s="37"/>
      <c r="L16" s="1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1" customFormat="1" ht="18" customHeight="1">
      <c r="A17" s="37"/>
      <c r="B17" s="43"/>
      <c r="C17" s="37"/>
      <c r="D17" s="37"/>
      <c r="E17" s="132" t="s">
        <v>28</v>
      </c>
      <c r="F17" s="37"/>
      <c r="G17" s="37"/>
      <c r="H17" s="37"/>
      <c r="I17" s="141" t="s">
        <v>29</v>
      </c>
      <c r="J17" s="132" t="s">
        <v>30</v>
      </c>
      <c r="K17" s="37"/>
      <c r="L17" s="1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1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1" customFormat="1" ht="12" customHeight="1">
      <c r="A19" s="37"/>
      <c r="B19" s="43"/>
      <c r="C19" s="37"/>
      <c r="D19" s="141" t="s">
        <v>31</v>
      </c>
      <c r="E19" s="37"/>
      <c r="F19" s="37"/>
      <c r="G19" s="37"/>
      <c r="H19" s="37"/>
      <c r="I19" s="141" t="s">
        <v>26</v>
      </c>
      <c r="J19" s="32" t="str">
        <f>'Rekapitulace stavby'!AN13</f>
        <v>Vyplň údaj</v>
      </c>
      <c r="K19" s="37"/>
      <c r="L19" s="1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1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1" t="s">
        <v>29</v>
      </c>
      <c r="J20" s="32" t="str">
        <f>'Rekapitulace stavby'!AN14</f>
        <v>Vyplň údaj</v>
      </c>
      <c r="K20" s="37"/>
      <c r="L20" s="1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1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1" customFormat="1" ht="12" customHeight="1">
      <c r="A22" s="37"/>
      <c r="B22" s="43"/>
      <c r="C22" s="37"/>
      <c r="D22" s="141" t="s">
        <v>33</v>
      </c>
      <c r="E22" s="37"/>
      <c r="F22" s="37"/>
      <c r="G22" s="37"/>
      <c r="H22" s="37"/>
      <c r="I22" s="141" t="s">
        <v>26</v>
      </c>
      <c r="J22" s="132" t="str">
        <f>IF('Rekapitulace stavby'!AN16="","",'Rekapitulace stavby'!AN16)</f>
        <v/>
      </c>
      <c r="K22" s="37"/>
      <c r="L22" s="1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1" customFormat="1" ht="18" customHeight="1">
      <c r="A23" s="37"/>
      <c r="B23" s="43"/>
      <c r="C23" s="37"/>
      <c r="D23" s="37"/>
      <c r="E23" s="132" t="str">
        <f>IF('Rekapitulace stavby'!E17="","",'Rekapitulace stavby'!E17)</f>
        <v xml:space="preserve"> </v>
      </c>
      <c r="F23" s="37"/>
      <c r="G23" s="37"/>
      <c r="H23" s="37"/>
      <c r="I23" s="141" t="s">
        <v>29</v>
      </c>
      <c r="J23" s="132" t="str">
        <f>IF('Rekapitulace stavby'!AN17="","",'Rekapitulace stavby'!AN17)</f>
        <v/>
      </c>
      <c r="K23" s="37"/>
      <c r="L23" s="1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1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1" customFormat="1" ht="12" customHeight="1">
      <c r="A25" s="37"/>
      <c r="B25" s="43"/>
      <c r="C25" s="37"/>
      <c r="D25" s="141" t="s">
        <v>36</v>
      </c>
      <c r="E25" s="37"/>
      <c r="F25" s="37"/>
      <c r="G25" s="37"/>
      <c r="H25" s="37"/>
      <c r="I25" s="141" t="s">
        <v>26</v>
      </c>
      <c r="J25" s="132" t="str">
        <f>IF('Rekapitulace stavby'!AN19="","",'Rekapitulace stavby'!AN19)</f>
        <v/>
      </c>
      <c r="K25" s="37"/>
      <c r="L25" s="1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1" customFormat="1" ht="18" customHeight="1">
      <c r="A26" s="37"/>
      <c r="B26" s="43"/>
      <c r="C26" s="37"/>
      <c r="D26" s="37"/>
      <c r="E26" s="132" t="str">
        <f>IF('Rekapitulace stavby'!E20="","",'Rekapitulace stavby'!E20)</f>
        <v xml:space="preserve"> </v>
      </c>
      <c r="F26" s="37"/>
      <c r="G26" s="37"/>
      <c r="H26" s="37"/>
      <c r="I26" s="141" t="s">
        <v>29</v>
      </c>
      <c r="J26" s="132" t="str">
        <f>IF('Rekapitulace stavby'!AN20="","",'Rekapitulace stavby'!AN20)</f>
        <v/>
      </c>
      <c r="K26" s="37"/>
      <c r="L26" s="1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1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1" customFormat="1" ht="12" customHeight="1">
      <c r="A28" s="37"/>
      <c r="B28" s="43"/>
      <c r="C28" s="37"/>
      <c r="D28" s="141" t="s">
        <v>37</v>
      </c>
      <c r="E28" s="37"/>
      <c r="F28" s="37"/>
      <c r="G28" s="37"/>
      <c r="H28" s="37"/>
      <c r="I28" s="37"/>
      <c r="J28" s="37"/>
      <c r="K28" s="37"/>
      <c r="L28" s="1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7" customFormat="1" ht="16.5" customHeight="1">
      <c r="A29" s="146"/>
      <c r="B29" s="147"/>
      <c r="C29" s="146"/>
      <c r="D29" s="146"/>
      <c r="E29" s="148" t="s">
        <v>915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="1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1" customFormat="1" ht="6.96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1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1" customFormat="1" ht="25.44" customHeight="1">
      <c r="A32" s="37"/>
      <c r="B32" s="43"/>
      <c r="C32" s="37"/>
      <c r="D32" s="151" t="s">
        <v>39</v>
      </c>
      <c r="E32" s="37"/>
      <c r="F32" s="37"/>
      <c r="G32" s="37"/>
      <c r="H32" s="37"/>
      <c r="I32" s="37"/>
      <c r="J32" s="152">
        <f>ROUND(J94, 2)</f>
        <v>233460.64000000001</v>
      </c>
      <c r="K32" s="37"/>
      <c r="L32" s="1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1" customFormat="1" ht="6.96" customHeight="1">
      <c r="A33" s="37"/>
      <c r="B33" s="43"/>
      <c r="C33" s="37"/>
      <c r="D33" s="150"/>
      <c r="E33" s="150"/>
      <c r="F33" s="150"/>
      <c r="G33" s="150"/>
      <c r="H33" s="150"/>
      <c r="I33" s="150"/>
      <c r="J33" s="150"/>
      <c r="K33" s="150"/>
      <c r="L33" s="1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1" customFormat="1" ht="14.4" customHeight="1">
      <c r="A34" s="37"/>
      <c r="B34" s="43"/>
      <c r="C34" s="37"/>
      <c r="D34" s="37"/>
      <c r="E34" s="37"/>
      <c r="F34" s="153" t="s">
        <v>41</v>
      </c>
      <c r="G34" s="37"/>
      <c r="H34" s="37"/>
      <c r="I34" s="153" t="s">
        <v>40</v>
      </c>
      <c r="J34" s="153" t="s">
        <v>42</v>
      </c>
      <c r="K34" s="37"/>
      <c r="L34" s="1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1" customFormat="1" ht="14.4" customHeight="1">
      <c r="A35" s="37"/>
      <c r="B35" s="43"/>
      <c r="C35" s="37"/>
      <c r="D35" s="154" t="s">
        <v>43</v>
      </c>
      <c r="E35" s="141" t="s">
        <v>44</v>
      </c>
      <c r="F35" s="155">
        <f>ROUND((SUM(BE94:BE197)),  2)</f>
        <v>233460.64000000001</v>
      </c>
      <c r="G35" s="37"/>
      <c r="H35" s="37"/>
      <c r="I35" s="156">
        <v>0.20999999999999999</v>
      </c>
      <c r="J35" s="155">
        <f>ROUND(((SUM(BE94:BE197))*I35),  2)</f>
        <v>49026.730000000003</v>
      </c>
      <c r="K35" s="37"/>
      <c r="L35" s="1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1" customFormat="1" ht="14.4" customHeight="1">
      <c r="A36" s="37"/>
      <c r="B36" s="43"/>
      <c r="C36" s="37"/>
      <c r="D36" s="37"/>
      <c r="E36" s="141" t="s">
        <v>45</v>
      </c>
      <c r="F36" s="155">
        <f>ROUND((SUM(BF94:BF197)),  2)</f>
        <v>0</v>
      </c>
      <c r="G36" s="37"/>
      <c r="H36" s="37"/>
      <c r="I36" s="156">
        <v>0.14999999999999999</v>
      </c>
      <c r="J36" s="155">
        <f>ROUND(((SUM(BF94:BF197))*I36),  2)</f>
        <v>0</v>
      </c>
      <c r="K36" s="37"/>
      <c r="L36" s="1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1" customFormat="1" ht="14.4" customHeight="1">
      <c r="A37" s="37"/>
      <c r="B37" s="43"/>
      <c r="C37" s="37"/>
      <c r="D37" s="37"/>
      <c r="E37" s="141" t="s">
        <v>46</v>
      </c>
      <c r="F37" s="155">
        <f>ROUND((SUM(BG94:BG197)),  2)</f>
        <v>0</v>
      </c>
      <c r="G37" s="37"/>
      <c r="H37" s="37"/>
      <c r="I37" s="156">
        <v>0.20999999999999999</v>
      </c>
      <c r="J37" s="155">
        <f>0</f>
        <v>0</v>
      </c>
      <c r="K37" s="37"/>
      <c r="L37" s="1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1" customFormat="1" ht="14.4" customHeight="1">
      <c r="A38" s="37"/>
      <c r="B38" s="43"/>
      <c r="C38" s="37"/>
      <c r="D38" s="37"/>
      <c r="E38" s="141" t="s">
        <v>47</v>
      </c>
      <c r="F38" s="155">
        <f>ROUND((SUM(BH94:BH197)),  2)</f>
        <v>0</v>
      </c>
      <c r="G38" s="37"/>
      <c r="H38" s="37"/>
      <c r="I38" s="156">
        <v>0.14999999999999999</v>
      </c>
      <c r="J38" s="155">
        <f>0</f>
        <v>0</v>
      </c>
      <c r="K38" s="37"/>
      <c r="L38" s="1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A39" s="37"/>
      <c r="B39" s="43"/>
      <c r="C39" s="37"/>
      <c r="D39" s="37"/>
      <c r="E39" s="141" t="s">
        <v>48</v>
      </c>
      <c r="F39" s="155">
        <f>ROUND((SUM(BI94:BI197)),  2)</f>
        <v>0</v>
      </c>
      <c r="G39" s="37"/>
      <c r="H39" s="37"/>
      <c r="I39" s="156">
        <v>0</v>
      </c>
      <c r="J39" s="155">
        <f>0</f>
        <v>0</v>
      </c>
      <c r="K39" s="37"/>
      <c r="L39" s="14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1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25.44" customHeight="1">
      <c r="A41" s="37"/>
      <c r="B41" s="43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59"/>
      <c r="J41" s="162">
        <f>SUM(J32:J39)</f>
        <v>282487.37</v>
      </c>
      <c r="K41" s="163"/>
      <c r="L41" s="14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1" customFormat="1" ht="14.4" customHeight="1">
      <c r="A42" s="37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="1" customFormat="1" ht="6.96" customHeight="1">
      <c r="A46" s="37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1" customFormat="1" ht="24.96" customHeight="1">
      <c r="A47" s="37"/>
      <c r="B47" s="38"/>
      <c r="C47" s="22" t="s">
        <v>109</v>
      </c>
      <c r="D47" s="39"/>
      <c r="E47" s="39"/>
      <c r="F47" s="39"/>
      <c r="G47" s="39"/>
      <c r="H47" s="39"/>
      <c r="I47" s="39"/>
      <c r="J47" s="39"/>
      <c r="K47" s="39"/>
      <c r="L47" s="1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1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1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1" customFormat="1" ht="16.5" customHeight="1">
      <c r="A50" s="37"/>
      <c r="B50" s="38"/>
      <c r="C50" s="39"/>
      <c r="D50" s="39"/>
      <c r="E50" s="168" t="str">
        <f>E7</f>
        <v>Čtyřlístek- udržovací práce DL</v>
      </c>
      <c r="F50" s="31"/>
      <c r="G50" s="31"/>
      <c r="H50" s="31"/>
      <c r="I50" s="39"/>
      <c r="J50" s="39"/>
      <c r="K50" s="39"/>
      <c r="L50" s="1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ht="12" customHeight="1">
      <c r="B51" s="20"/>
      <c r="C51" s="31" t="s">
        <v>105</v>
      </c>
      <c r="D51" s="21"/>
      <c r="E51" s="21"/>
      <c r="F51" s="21"/>
      <c r="G51" s="21"/>
      <c r="H51" s="21"/>
      <c r="I51" s="21"/>
      <c r="J51" s="21"/>
      <c r="K51" s="21"/>
      <c r="L51" s="19"/>
    </row>
    <row r="52" s="1" customFormat="1" ht="16.5" customHeight="1">
      <c r="A52" s="37"/>
      <c r="B52" s="38"/>
      <c r="C52" s="39"/>
      <c r="D52" s="39"/>
      <c r="E52" s="168" t="s">
        <v>969</v>
      </c>
      <c r="F52" s="39"/>
      <c r="G52" s="39"/>
      <c r="H52" s="39"/>
      <c r="I52" s="39"/>
      <c r="J52" s="39"/>
      <c r="K52" s="39"/>
      <c r="L52" s="1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1" customFormat="1" ht="12" customHeight="1">
      <c r="A53" s="37"/>
      <c r="B53" s="38"/>
      <c r="C53" s="31" t="s">
        <v>107</v>
      </c>
      <c r="D53" s="39"/>
      <c r="E53" s="39"/>
      <c r="F53" s="39"/>
      <c r="G53" s="39"/>
      <c r="H53" s="39"/>
      <c r="I53" s="39"/>
      <c r="J53" s="39"/>
      <c r="K53" s="39"/>
      <c r="L53" s="1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1" customFormat="1" ht="16.5" customHeight="1">
      <c r="A54" s="37"/>
      <c r="B54" s="38"/>
      <c r="C54" s="39"/>
      <c r="D54" s="39"/>
      <c r="E54" s="68" t="str">
        <f>E11</f>
        <v>4 - 3NP-položky</v>
      </c>
      <c r="F54" s="39"/>
      <c r="G54" s="39"/>
      <c r="H54" s="39"/>
      <c r="I54" s="39"/>
      <c r="J54" s="39"/>
      <c r="K54" s="39"/>
      <c r="L54" s="1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1" customFormat="1" ht="6.96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1" customFormat="1" ht="12" customHeight="1">
      <c r="A56" s="37"/>
      <c r="B56" s="38"/>
      <c r="C56" s="31" t="s">
        <v>21</v>
      </c>
      <c r="D56" s="39"/>
      <c r="E56" s="39"/>
      <c r="F56" s="26" t="str">
        <f>F14</f>
        <v>Ostrava</v>
      </c>
      <c r="G56" s="39"/>
      <c r="H56" s="39"/>
      <c r="I56" s="31" t="s">
        <v>23</v>
      </c>
      <c r="J56" s="71" t="str">
        <f>IF(J14="","",J14)</f>
        <v>19. 11. 2021</v>
      </c>
      <c r="K56" s="39"/>
      <c r="L56" s="1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1" customFormat="1" ht="6.96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1" customFormat="1" ht="15.15" customHeight="1">
      <c r="A58" s="37"/>
      <c r="B58" s="38"/>
      <c r="C58" s="31" t="s">
        <v>25</v>
      </c>
      <c r="D58" s="39"/>
      <c r="E58" s="39"/>
      <c r="F58" s="26" t="str">
        <f>E17</f>
        <v>Čtyřlístek</v>
      </c>
      <c r="G58" s="39"/>
      <c r="H58" s="39"/>
      <c r="I58" s="31" t="s">
        <v>33</v>
      </c>
      <c r="J58" s="35" t="str">
        <f>E23</f>
        <v xml:space="preserve"> </v>
      </c>
      <c r="K58" s="39"/>
      <c r="L58" s="1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1" customFormat="1" ht="15.15" customHeight="1">
      <c r="A59" s="37"/>
      <c r="B59" s="38"/>
      <c r="C59" s="31" t="s">
        <v>31</v>
      </c>
      <c r="D59" s="39"/>
      <c r="E59" s="39"/>
      <c r="F59" s="26" t="str">
        <f>IF(E20="","",E20)</f>
        <v>Vyplň údaj</v>
      </c>
      <c r="G59" s="39"/>
      <c r="H59" s="39"/>
      <c r="I59" s="31" t="s">
        <v>36</v>
      </c>
      <c r="J59" s="35" t="str">
        <f>E26</f>
        <v xml:space="preserve"> </v>
      </c>
      <c r="K59" s="39"/>
      <c r="L59" s="1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="1" customFormat="1" ht="10.32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="1" customFormat="1" ht="29.28" customHeight="1">
      <c r="A61" s="37"/>
      <c r="B61" s="38"/>
      <c r="C61" s="169" t="s">
        <v>110</v>
      </c>
      <c r="D61" s="170"/>
      <c r="E61" s="170"/>
      <c r="F61" s="170"/>
      <c r="G61" s="170"/>
      <c r="H61" s="170"/>
      <c r="I61" s="170"/>
      <c r="J61" s="171" t="s">
        <v>111</v>
      </c>
      <c r="K61" s="170"/>
      <c r="L61" s="1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="1" customFormat="1" ht="10.32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="1" customFormat="1" ht="22.8" customHeight="1">
      <c r="A63" s="37"/>
      <c r="B63" s="38"/>
      <c r="C63" s="172" t="s">
        <v>71</v>
      </c>
      <c r="D63" s="39"/>
      <c r="E63" s="39"/>
      <c r="F63" s="39"/>
      <c r="G63" s="39"/>
      <c r="H63" s="39"/>
      <c r="I63" s="39"/>
      <c r="J63" s="101">
        <f>J94</f>
        <v>233460.64000000001</v>
      </c>
      <c r="K63" s="39"/>
      <c r="L63" s="1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112</v>
      </c>
    </row>
    <row r="64" s="8" customFormat="1" ht="24.96" customHeight="1">
      <c r="A64" s="8"/>
      <c r="B64" s="173"/>
      <c r="C64" s="174"/>
      <c r="D64" s="175" t="s">
        <v>971</v>
      </c>
      <c r="E64" s="176"/>
      <c r="F64" s="176"/>
      <c r="G64" s="176"/>
      <c r="H64" s="176"/>
      <c r="I64" s="176"/>
      <c r="J64" s="177">
        <f>J95</f>
        <v>0</v>
      </c>
      <c r="K64" s="174"/>
      <c r="L64" s="17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="8" customFormat="1" ht="24.96" customHeight="1">
      <c r="A65" s="8"/>
      <c r="B65" s="173"/>
      <c r="C65" s="174"/>
      <c r="D65" s="175" t="s">
        <v>972</v>
      </c>
      <c r="E65" s="176"/>
      <c r="F65" s="176"/>
      <c r="G65" s="176"/>
      <c r="H65" s="176"/>
      <c r="I65" s="176"/>
      <c r="J65" s="177">
        <f>J96</f>
        <v>129370.48000000001</v>
      </c>
      <c r="K65" s="174"/>
      <c r="L65" s="17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="8" customFormat="1" ht="24.96" customHeight="1">
      <c r="A66" s="8"/>
      <c r="B66" s="173"/>
      <c r="C66" s="174"/>
      <c r="D66" s="175" t="s">
        <v>973</v>
      </c>
      <c r="E66" s="176"/>
      <c r="F66" s="176"/>
      <c r="G66" s="176"/>
      <c r="H66" s="176"/>
      <c r="I66" s="176"/>
      <c r="J66" s="177">
        <f>J127</f>
        <v>15998.440000000001</v>
      </c>
      <c r="K66" s="174"/>
      <c r="L66" s="17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="8" customFormat="1" ht="24.96" customHeight="1">
      <c r="A67" s="8"/>
      <c r="B67" s="173"/>
      <c r="C67" s="174"/>
      <c r="D67" s="175" t="s">
        <v>974</v>
      </c>
      <c r="E67" s="176"/>
      <c r="F67" s="176"/>
      <c r="G67" s="176"/>
      <c r="H67" s="176"/>
      <c r="I67" s="176"/>
      <c r="J67" s="177">
        <f>J142</f>
        <v>0</v>
      </c>
      <c r="K67" s="174"/>
      <c r="L67" s="17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="8" customFormat="1" ht="24.96" customHeight="1">
      <c r="A68" s="8"/>
      <c r="B68" s="173"/>
      <c r="C68" s="174"/>
      <c r="D68" s="175" t="s">
        <v>972</v>
      </c>
      <c r="E68" s="176"/>
      <c r="F68" s="176"/>
      <c r="G68" s="176"/>
      <c r="H68" s="176"/>
      <c r="I68" s="176"/>
      <c r="J68" s="177">
        <f>J143</f>
        <v>33127.32</v>
      </c>
      <c r="K68" s="174"/>
      <c r="L68" s="17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="8" customFormat="1" ht="24.96" customHeight="1">
      <c r="A69" s="8"/>
      <c r="B69" s="173"/>
      <c r="C69" s="174"/>
      <c r="D69" s="175" t="s">
        <v>973</v>
      </c>
      <c r="E69" s="176"/>
      <c r="F69" s="176"/>
      <c r="G69" s="176"/>
      <c r="H69" s="176"/>
      <c r="I69" s="176"/>
      <c r="J69" s="177">
        <f>J168</f>
        <v>4861.6000000000004</v>
      </c>
      <c r="K69" s="174"/>
      <c r="L69" s="17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="8" customFormat="1" ht="24.96" customHeight="1">
      <c r="A70" s="8"/>
      <c r="B70" s="173"/>
      <c r="C70" s="174"/>
      <c r="D70" s="175" t="s">
        <v>975</v>
      </c>
      <c r="E70" s="176"/>
      <c r="F70" s="176"/>
      <c r="G70" s="176"/>
      <c r="H70" s="176"/>
      <c r="I70" s="176"/>
      <c r="J70" s="177">
        <f>J177</f>
        <v>3964.8000000000002</v>
      </c>
      <c r="K70" s="174"/>
      <c r="L70" s="17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="8" customFormat="1" ht="24.96" customHeight="1">
      <c r="A71" s="8"/>
      <c r="B71" s="173"/>
      <c r="C71" s="174"/>
      <c r="D71" s="175" t="s">
        <v>976</v>
      </c>
      <c r="E71" s="176"/>
      <c r="F71" s="176"/>
      <c r="G71" s="176"/>
      <c r="H71" s="176"/>
      <c r="I71" s="176"/>
      <c r="J71" s="177">
        <f>J180</f>
        <v>13098</v>
      </c>
      <c r="K71" s="174"/>
      <c r="L71" s="17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="8" customFormat="1" ht="24.96" customHeight="1">
      <c r="A72" s="8"/>
      <c r="B72" s="173"/>
      <c r="C72" s="174"/>
      <c r="D72" s="175" t="s">
        <v>130</v>
      </c>
      <c r="E72" s="176"/>
      <c r="F72" s="176"/>
      <c r="G72" s="176"/>
      <c r="H72" s="176"/>
      <c r="I72" s="176"/>
      <c r="J72" s="177">
        <f>J187</f>
        <v>33040</v>
      </c>
      <c r="K72" s="174"/>
      <c r="L72" s="17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="1" customFormat="1" ht="21.84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4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="1" customFormat="1" ht="6.96" customHeight="1">
      <c r="A74" s="37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14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="1" customFormat="1" ht="6.96" customHeight="1">
      <c r="A78" s="37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1" customFormat="1" ht="24.96" customHeight="1">
      <c r="A79" s="37"/>
      <c r="B79" s="38"/>
      <c r="C79" s="22" t="s">
        <v>133</v>
      </c>
      <c r="D79" s="39"/>
      <c r="E79" s="39"/>
      <c r="F79" s="39"/>
      <c r="G79" s="39"/>
      <c r="H79" s="39"/>
      <c r="I79" s="39"/>
      <c r="J79" s="39"/>
      <c r="K79" s="39"/>
      <c r="L79" s="14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="1" customFormat="1" ht="6.96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1" customFormat="1" ht="12" customHeight="1">
      <c r="A81" s="37"/>
      <c r="B81" s="38"/>
      <c r="C81" s="31" t="s">
        <v>16</v>
      </c>
      <c r="D81" s="39"/>
      <c r="E81" s="39"/>
      <c r="F81" s="39"/>
      <c r="G81" s="39"/>
      <c r="H81" s="39"/>
      <c r="I81" s="39"/>
      <c r="J81" s="39"/>
      <c r="K81" s="39"/>
      <c r="L81" s="1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1" customFormat="1" ht="16.5" customHeight="1">
      <c r="A82" s="37"/>
      <c r="B82" s="38"/>
      <c r="C82" s="39"/>
      <c r="D82" s="39"/>
      <c r="E82" s="168" t="str">
        <f>E7</f>
        <v>Čtyřlístek- udržovací práce DL</v>
      </c>
      <c r="F82" s="31"/>
      <c r="G82" s="31"/>
      <c r="H82" s="31"/>
      <c r="I82" s="39"/>
      <c r="J82" s="39"/>
      <c r="K82" s="39"/>
      <c r="L82" s="1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t="12" customHeight="1">
      <c r="B83" s="20"/>
      <c r="C83" s="31" t="s">
        <v>105</v>
      </c>
      <c r="D83" s="21"/>
      <c r="E83" s="21"/>
      <c r="F83" s="21"/>
      <c r="G83" s="21"/>
      <c r="H83" s="21"/>
      <c r="I83" s="21"/>
      <c r="J83" s="21"/>
      <c r="K83" s="21"/>
      <c r="L83" s="19"/>
    </row>
    <row r="84" s="1" customFormat="1" ht="16.5" customHeight="1">
      <c r="A84" s="37"/>
      <c r="B84" s="38"/>
      <c r="C84" s="39"/>
      <c r="D84" s="39"/>
      <c r="E84" s="168" t="s">
        <v>969</v>
      </c>
      <c r="F84" s="39"/>
      <c r="G84" s="39"/>
      <c r="H84" s="39"/>
      <c r="I84" s="39"/>
      <c r="J84" s="39"/>
      <c r="K84" s="39"/>
      <c r="L84" s="14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1" customFormat="1" ht="12" customHeight="1">
      <c r="A85" s="37"/>
      <c r="B85" s="38"/>
      <c r="C85" s="31" t="s">
        <v>107</v>
      </c>
      <c r="D85" s="39"/>
      <c r="E85" s="39"/>
      <c r="F85" s="39"/>
      <c r="G85" s="39"/>
      <c r="H85" s="39"/>
      <c r="I85" s="39"/>
      <c r="J85" s="39"/>
      <c r="K85" s="39"/>
      <c r="L85" s="14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6.5" customHeight="1">
      <c r="A86" s="37"/>
      <c r="B86" s="38"/>
      <c r="C86" s="39"/>
      <c r="D86" s="39"/>
      <c r="E86" s="68" t="str">
        <f>E11</f>
        <v>4 - 3NP-položky</v>
      </c>
      <c r="F86" s="39"/>
      <c r="G86" s="39"/>
      <c r="H86" s="39"/>
      <c r="I86" s="39"/>
      <c r="J86" s="39"/>
      <c r="K86" s="39"/>
      <c r="L86" s="14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1" customFormat="1" ht="6.96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4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1" customFormat="1" ht="12" customHeight="1">
      <c r="A88" s="37"/>
      <c r="B88" s="38"/>
      <c r="C88" s="31" t="s">
        <v>21</v>
      </c>
      <c r="D88" s="39"/>
      <c r="E88" s="39"/>
      <c r="F88" s="26" t="str">
        <f>F14</f>
        <v>Ostrava</v>
      </c>
      <c r="G88" s="39"/>
      <c r="H88" s="39"/>
      <c r="I88" s="31" t="s">
        <v>23</v>
      </c>
      <c r="J88" s="71" t="str">
        <f>IF(J14="","",J14)</f>
        <v>19. 11. 2021</v>
      </c>
      <c r="K88" s="39"/>
      <c r="L88" s="14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1" customFormat="1" ht="6.96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1" customFormat="1" ht="15.15" customHeight="1">
      <c r="A90" s="37"/>
      <c r="B90" s="38"/>
      <c r="C90" s="31" t="s">
        <v>25</v>
      </c>
      <c r="D90" s="39"/>
      <c r="E90" s="39"/>
      <c r="F90" s="26" t="str">
        <f>E17</f>
        <v>Čtyřlístek</v>
      </c>
      <c r="G90" s="39"/>
      <c r="H90" s="39"/>
      <c r="I90" s="31" t="s">
        <v>33</v>
      </c>
      <c r="J90" s="35" t="str">
        <f>E23</f>
        <v xml:space="preserve"> </v>
      </c>
      <c r="K90" s="39"/>
      <c r="L90" s="1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1" customFormat="1" ht="15.15" customHeight="1">
      <c r="A91" s="37"/>
      <c r="B91" s="38"/>
      <c r="C91" s="31" t="s">
        <v>31</v>
      </c>
      <c r="D91" s="39"/>
      <c r="E91" s="39"/>
      <c r="F91" s="26" t="str">
        <f>IF(E20="","",E20)</f>
        <v>Vyplň údaj</v>
      </c>
      <c r="G91" s="39"/>
      <c r="H91" s="39"/>
      <c r="I91" s="31" t="s">
        <v>36</v>
      </c>
      <c r="J91" s="35" t="str">
        <f>E26</f>
        <v xml:space="preserve"> </v>
      </c>
      <c r="K91" s="39"/>
      <c r="L91" s="1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1" customFormat="1" ht="10.32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10" customFormat="1" ht="29.28" customHeight="1">
      <c r="A93" s="184"/>
      <c r="B93" s="185"/>
      <c r="C93" s="186" t="s">
        <v>134</v>
      </c>
      <c r="D93" s="187" t="s">
        <v>58</v>
      </c>
      <c r="E93" s="187" t="s">
        <v>54</v>
      </c>
      <c r="F93" s="187" t="s">
        <v>55</v>
      </c>
      <c r="G93" s="187" t="s">
        <v>135</v>
      </c>
      <c r="H93" s="187" t="s">
        <v>136</v>
      </c>
      <c r="I93" s="187" t="s">
        <v>137</v>
      </c>
      <c r="J93" s="187" t="s">
        <v>111</v>
      </c>
      <c r="K93" s="188" t="s">
        <v>138</v>
      </c>
      <c r="L93" s="189"/>
      <c r="M93" s="91" t="s">
        <v>19</v>
      </c>
      <c r="N93" s="92" t="s">
        <v>43</v>
      </c>
      <c r="O93" s="92" t="s">
        <v>139</v>
      </c>
      <c r="P93" s="92" t="s">
        <v>140</v>
      </c>
      <c r="Q93" s="92" t="s">
        <v>141</v>
      </c>
      <c r="R93" s="92" t="s">
        <v>142</v>
      </c>
      <c r="S93" s="92" t="s">
        <v>143</v>
      </c>
      <c r="T93" s="93" t="s">
        <v>144</v>
      </c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="1" customFormat="1" ht="22.8" customHeight="1">
      <c r="A94" s="37"/>
      <c r="B94" s="38"/>
      <c r="C94" s="98" t="s">
        <v>145</v>
      </c>
      <c r="D94" s="39"/>
      <c r="E94" s="39"/>
      <c r="F94" s="39"/>
      <c r="G94" s="39"/>
      <c r="H94" s="39"/>
      <c r="I94" s="39"/>
      <c r="J94" s="190">
        <f>BK94</f>
        <v>233460.64000000001</v>
      </c>
      <c r="K94" s="39"/>
      <c r="L94" s="43"/>
      <c r="M94" s="94"/>
      <c r="N94" s="191"/>
      <c r="O94" s="95"/>
      <c r="P94" s="192">
        <f>P95+P96+P127+P142+P143+P168+P177+P180+P187</f>
        <v>0</v>
      </c>
      <c r="Q94" s="95"/>
      <c r="R94" s="192">
        <f>R95+R96+R127+R142+R143+R168+R177+R180+R187</f>
        <v>0</v>
      </c>
      <c r="S94" s="95"/>
      <c r="T94" s="193">
        <f>T95+T96+T127+T142+T143+T168+T177+T180+T187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72</v>
      </c>
      <c r="AU94" s="16" t="s">
        <v>112</v>
      </c>
      <c r="BK94" s="194">
        <f>BK95+BK96+BK127+BK142+BK143+BK168+BK177+BK180+BK187</f>
        <v>233460.64000000001</v>
      </c>
    </row>
    <row r="95" s="11" customFormat="1" ht="25.92" customHeight="1">
      <c r="A95" s="11"/>
      <c r="B95" s="195"/>
      <c r="C95" s="196"/>
      <c r="D95" s="197" t="s">
        <v>72</v>
      </c>
      <c r="E95" s="198" t="s">
        <v>977</v>
      </c>
      <c r="F95" s="198" t="s">
        <v>978</v>
      </c>
      <c r="G95" s="196"/>
      <c r="H95" s="196"/>
      <c r="I95" s="199"/>
      <c r="J95" s="200">
        <f>BK95</f>
        <v>0</v>
      </c>
      <c r="K95" s="196"/>
      <c r="L95" s="201"/>
      <c r="M95" s="202"/>
      <c r="N95" s="203"/>
      <c r="O95" s="203"/>
      <c r="P95" s="204">
        <v>0</v>
      </c>
      <c r="Q95" s="203"/>
      <c r="R95" s="204">
        <v>0</v>
      </c>
      <c r="S95" s="203"/>
      <c r="T95" s="205"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6" t="s">
        <v>77</v>
      </c>
      <c r="AT95" s="207" t="s">
        <v>72</v>
      </c>
      <c r="AU95" s="207" t="s">
        <v>73</v>
      </c>
      <c r="AY95" s="206" t="s">
        <v>148</v>
      </c>
      <c r="BK95" s="208">
        <v>0</v>
      </c>
    </row>
    <row r="96" s="11" customFormat="1" ht="25.92" customHeight="1">
      <c r="A96" s="11"/>
      <c r="B96" s="195"/>
      <c r="C96" s="196"/>
      <c r="D96" s="197" t="s">
        <v>72</v>
      </c>
      <c r="E96" s="198" t="s">
        <v>979</v>
      </c>
      <c r="F96" s="198" t="s">
        <v>980</v>
      </c>
      <c r="G96" s="196"/>
      <c r="H96" s="196"/>
      <c r="I96" s="199"/>
      <c r="J96" s="200">
        <f>BK96</f>
        <v>129370.48000000001</v>
      </c>
      <c r="K96" s="196"/>
      <c r="L96" s="201"/>
      <c r="M96" s="202"/>
      <c r="N96" s="203"/>
      <c r="O96" s="203"/>
      <c r="P96" s="204">
        <f>SUM(P97:P126)</f>
        <v>0</v>
      </c>
      <c r="Q96" s="203"/>
      <c r="R96" s="204">
        <f>SUM(R97:R126)</f>
        <v>0</v>
      </c>
      <c r="S96" s="203"/>
      <c r="T96" s="205">
        <f>SUM(T97:T126)</f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R96" s="206" t="s">
        <v>77</v>
      </c>
      <c r="AT96" s="207" t="s">
        <v>72</v>
      </c>
      <c r="AU96" s="207" t="s">
        <v>73</v>
      </c>
      <c r="AY96" s="206" t="s">
        <v>148</v>
      </c>
      <c r="BK96" s="208">
        <f>SUM(BK97:BK126)</f>
        <v>129370.48000000001</v>
      </c>
    </row>
    <row r="97" s="1" customFormat="1" ht="16.5" customHeight="1">
      <c r="A97" s="37"/>
      <c r="B97" s="38"/>
      <c r="C97" s="211" t="s">
        <v>77</v>
      </c>
      <c r="D97" s="211" t="s">
        <v>151</v>
      </c>
      <c r="E97" s="212" t="s">
        <v>1065</v>
      </c>
      <c r="F97" s="213" t="s">
        <v>1066</v>
      </c>
      <c r="G97" s="214" t="s">
        <v>716</v>
      </c>
      <c r="H97" s="215">
        <v>30</v>
      </c>
      <c r="I97" s="216">
        <v>342.19999999999999</v>
      </c>
      <c r="J97" s="217">
        <f>ROUND(I97*H97,2)</f>
        <v>10266</v>
      </c>
      <c r="K97" s="213" t="s">
        <v>19</v>
      </c>
      <c r="L97" s="43"/>
      <c r="M97" s="218" t="s">
        <v>19</v>
      </c>
      <c r="N97" s="219" t="s">
        <v>44</v>
      </c>
      <c r="O97" s="83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2" t="s">
        <v>91</v>
      </c>
      <c r="AT97" s="222" t="s">
        <v>151</v>
      </c>
      <c r="AU97" s="222" t="s">
        <v>77</v>
      </c>
      <c r="AY97" s="16" t="s">
        <v>148</v>
      </c>
      <c r="BE97" s="223">
        <f>IF(N97="základní",J97,0)</f>
        <v>10266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16" t="s">
        <v>77</v>
      </c>
      <c r="BK97" s="223">
        <f>ROUND(I97*H97,2)</f>
        <v>10266</v>
      </c>
      <c r="BL97" s="16" t="s">
        <v>91</v>
      </c>
      <c r="BM97" s="222" t="s">
        <v>81</v>
      </c>
    </row>
    <row r="98" s="1" customFormat="1">
      <c r="A98" s="37"/>
      <c r="B98" s="38"/>
      <c r="C98" s="39"/>
      <c r="D98" s="224" t="s">
        <v>157</v>
      </c>
      <c r="E98" s="39"/>
      <c r="F98" s="225" t="s">
        <v>1066</v>
      </c>
      <c r="G98" s="39"/>
      <c r="H98" s="39"/>
      <c r="I98" s="226"/>
      <c r="J98" s="39"/>
      <c r="K98" s="39"/>
      <c r="L98" s="43"/>
      <c r="M98" s="227"/>
      <c r="N98" s="228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157</v>
      </c>
      <c r="AU98" s="16" t="s">
        <v>77</v>
      </c>
    </row>
    <row r="99" s="1" customFormat="1" ht="16.5" customHeight="1">
      <c r="A99" s="37"/>
      <c r="B99" s="38"/>
      <c r="C99" s="211" t="s">
        <v>81</v>
      </c>
      <c r="D99" s="211" t="s">
        <v>151</v>
      </c>
      <c r="E99" s="212" t="s">
        <v>1067</v>
      </c>
      <c r="F99" s="213" t="s">
        <v>1068</v>
      </c>
      <c r="G99" s="214" t="s">
        <v>716</v>
      </c>
      <c r="H99" s="215">
        <v>80</v>
      </c>
      <c r="I99" s="216">
        <v>451.94</v>
      </c>
      <c r="J99" s="217">
        <f>ROUND(I99*H99,2)</f>
        <v>36155.199999999997</v>
      </c>
      <c r="K99" s="213" t="s">
        <v>19</v>
      </c>
      <c r="L99" s="43"/>
      <c r="M99" s="218" t="s">
        <v>19</v>
      </c>
      <c r="N99" s="219" t="s">
        <v>44</v>
      </c>
      <c r="O99" s="83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2" t="s">
        <v>91</v>
      </c>
      <c r="AT99" s="222" t="s">
        <v>151</v>
      </c>
      <c r="AU99" s="222" t="s">
        <v>77</v>
      </c>
      <c r="AY99" s="16" t="s">
        <v>148</v>
      </c>
      <c r="BE99" s="223">
        <f>IF(N99="základní",J99,0)</f>
        <v>36155.199999999997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16" t="s">
        <v>77</v>
      </c>
      <c r="BK99" s="223">
        <f>ROUND(I99*H99,2)</f>
        <v>36155.199999999997</v>
      </c>
      <c r="BL99" s="16" t="s">
        <v>91</v>
      </c>
      <c r="BM99" s="222" t="s">
        <v>91</v>
      </c>
    </row>
    <row r="100" s="1" customFormat="1">
      <c r="A100" s="37"/>
      <c r="B100" s="38"/>
      <c r="C100" s="39"/>
      <c r="D100" s="224" t="s">
        <v>157</v>
      </c>
      <c r="E100" s="39"/>
      <c r="F100" s="225" t="s">
        <v>1068</v>
      </c>
      <c r="G100" s="39"/>
      <c r="H100" s="39"/>
      <c r="I100" s="226"/>
      <c r="J100" s="39"/>
      <c r="K100" s="39"/>
      <c r="L100" s="43"/>
      <c r="M100" s="227"/>
      <c r="N100" s="228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157</v>
      </c>
      <c r="AU100" s="16" t="s">
        <v>77</v>
      </c>
    </row>
    <row r="101" s="1" customFormat="1" ht="16.5" customHeight="1">
      <c r="A101" s="37"/>
      <c r="B101" s="38"/>
      <c r="C101" s="211" t="s">
        <v>88</v>
      </c>
      <c r="D101" s="211" t="s">
        <v>151</v>
      </c>
      <c r="E101" s="212" t="s">
        <v>983</v>
      </c>
      <c r="F101" s="213" t="s">
        <v>984</v>
      </c>
      <c r="G101" s="214" t="s">
        <v>716</v>
      </c>
      <c r="H101" s="215">
        <v>4</v>
      </c>
      <c r="I101" s="216">
        <v>116.81999999999999</v>
      </c>
      <c r="J101" s="217">
        <f>ROUND(I101*H101,2)</f>
        <v>467.27999999999997</v>
      </c>
      <c r="K101" s="213" t="s">
        <v>19</v>
      </c>
      <c r="L101" s="43"/>
      <c r="M101" s="218" t="s">
        <v>19</v>
      </c>
      <c r="N101" s="219" t="s">
        <v>44</v>
      </c>
      <c r="O101" s="83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2" t="s">
        <v>91</v>
      </c>
      <c r="AT101" s="222" t="s">
        <v>151</v>
      </c>
      <c r="AU101" s="222" t="s">
        <v>77</v>
      </c>
      <c r="AY101" s="16" t="s">
        <v>148</v>
      </c>
      <c r="BE101" s="223">
        <f>IF(N101="základní",J101,0)</f>
        <v>467.27999999999997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16" t="s">
        <v>77</v>
      </c>
      <c r="BK101" s="223">
        <f>ROUND(I101*H101,2)</f>
        <v>467.27999999999997</v>
      </c>
      <c r="BL101" s="16" t="s">
        <v>91</v>
      </c>
      <c r="BM101" s="222" t="s">
        <v>149</v>
      </c>
    </row>
    <row r="102" s="1" customFormat="1">
      <c r="A102" s="37"/>
      <c r="B102" s="38"/>
      <c r="C102" s="39"/>
      <c r="D102" s="224" t="s">
        <v>157</v>
      </c>
      <c r="E102" s="39"/>
      <c r="F102" s="225" t="s">
        <v>985</v>
      </c>
      <c r="G102" s="39"/>
      <c r="H102" s="39"/>
      <c r="I102" s="226"/>
      <c r="J102" s="39"/>
      <c r="K102" s="39"/>
      <c r="L102" s="43"/>
      <c r="M102" s="227"/>
      <c r="N102" s="228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157</v>
      </c>
      <c r="AU102" s="16" t="s">
        <v>77</v>
      </c>
    </row>
    <row r="103" s="1" customFormat="1" ht="16.5" customHeight="1">
      <c r="A103" s="37"/>
      <c r="B103" s="38"/>
      <c r="C103" s="211" t="s">
        <v>91</v>
      </c>
      <c r="D103" s="211" t="s">
        <v>151</v>
      </c>
      <c r="E103" s="212" t="s">
        <v>986</v>
      </c>
      <c r="F103" s="213" t="s">
        <v>987</v>
      </c>
      <c r="G103" s="214" t="s">
        <v>716</v>
      </c>
      <c r="H103" s="215">
        <v>260</v>
      </c>
      <c r="I103" s="216">
        <v>37.759999999999998</v>
      </c>
      <c r="J103" s="217">
        <f>ROUND(I103*H103,2)</f>
        <v>9817.6000000000004</v>
      </c>
      <c r="K103" s="213" t="s">
        <v>19</v>
      </c>
      <c r="L103" s="43"/>
      <c r="M103" s="218" t="s">
        <v>19</v>
      </c>
      <c r="N103" s="219" t="s">
        <v>44</v>
      </c>
      <c r="O103" s="83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2" t="s">
        <v>91</v>
      </c>
      <c r="AT103" s="222" t="s">
        <v>151</v>
      </c>
      <c r="AU103" s="222" t="s">
        <v>77</v>
      </c>
      <c r="AY103" s="16" t="s">
        <v>148</v>
      </c>
      <c r="BE103" s="223">
        <f>IF(N103="základní",J103,0)</f>
        <v>9817.6000000000004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6" t="s">
        <v>77</v>
      </c>
      <c r="BK103" s="223">
        <f>ROUND(I103*H103,2)</f>
        <v>9817.6000000000004</v>
      </c>
      <c r="BL103" s="16" t="s">
        <v>91</v>
      </c>
      <c r="BM103" s="222" t="s">
        <v>191</v>
      </c>
    </row>
    <row r="104" s="1" customFormat="1">
      <c r="A104" s="37"/>
      <c r="B104" s="38"/>
      <c r="C104" s="39"/>
      <c r="D104" s="224" t="s">
        <v>157</v>
      </c>
      <c r="E104" s="39"/>
      <c r="F104" s="225" t="s">
        <v>988</v>
      </c>
      <c r="G104" s="39"/>
      <c r="H104" s="39"/>
      <c r="I104" s="226"/>
      <c r="J104" s="39"/>
      <c r="K104" s="39"/>
      <c r="L104" s="43"/>
      <c r="M104" s="227"/>
      <c r="N104" s="228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157</v>
      </c>
      <c r="AU104" s="16" t="s">
        <v>77</v>
      </c>
    </row>
    <row r="105" s="1" customFormat="1" ht="16.5" customHeight="1">
      <c r="A105" s="37"/>
      <c r="B105" s="38"/>
      <c r="C105" s="211" t="s">
        <v>174</v>
      </c>
      <c r="D105" s="211" t="s">
        <v>151</v>
      </c>
      <c r="E105" s="212" t="s">
        <v>1072</v>
      </c>
      <c r="F105" s="213" t="s">
        <v>1073</v>
      </c>
      <c r="G105" s="214" t="s">
        <v>716</v>
      </c>
      <c r="H105" s="215">
        <v>160</v>
      </c>
      <c r="I105" s="216">
        <v>28.32</v>
      </c>
      <c r="J105" s="217">
        <f>ROUND(I105*H105,2)</f>
        <v>4531.1999999999998</v>
      </c>
      <c r="K105" s="213" t="s">
        <v>19</v>
      </c>
      <c r="L105" s="43"/>
      <c r="M105" s="218" t="s">
        <v>19</v>
      </c>
      <c r="N105" s="219" t="s">
        <v>44</v>
      </c>
      <c r="O105" s="83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2" t="s">
        <v>91</v>
      </c>
      <c r="AT105" s="222" t="s">
        <v>151</v>
      </c>
      <c r="AU105" s="222" t="s">
        <v>77</v>
      </c>
      <c r="AY105" s="16" t="s">
        <v>148</v>
      </c>
      <c r="BE105" s="223">
        <f>IF(N105="základní",J105,0)</f>
        <v>4531.1999999999998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6" t="s">
        <v>77</v>
      </c>
      <c r="BK105" s="223">
        <f>ROUND(I105*H105,2)</f>
        <v>4531.1999999999998</v>
      </c>
      <c r="BL105" s="16" t="s">
        <v>91</v>
      </c>
      <c r="BM105" s="222" t="s">
        <v>586</v>
      </c>
    </row>
    <row r="106" s="1" customFormat="1">
      <c r="A106" s="37"/>
      <c r="B106" s="38"/>
      <c r="C106" s="39"/>
      <c r="D106" s="224" t="s">
        <v>157</v>
      </c>
      <c r="E106" s="39"/>
      <c r="F106" s="225" t="s">
        <v>1074</v>
      </c>
      <c r="G106" s="39"/>
      <c r="H106" s="39"/>
      <c r="I106" s="226"/>
      <c r="J106" s="39"/>
      <c r="K106" s="39"/>
      <c r="L106" s="43"/>
      <c r="M106" s="227"/>
      <c r="N106" s="228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157</v>
      </c>
      <c r="AU106" s="16" t="s">
        <v>77</v>
      </c>
    </row>
    <row r="107" s="1" customFormat="1" ht="16.5" customHeight="1">
      <c r="A107" s="37"/>
      <c r="B107" s="38"/>
      <c r="C107" s="211" t="s">
        <v>149</v>
      </c>
      <c r="D107" s="211" t="s">
        <v>151</v>
      </c>
      <c r="E107" s="212" t="s">
        <v>989</v>
      </c>
      <c r="F107" s="213" t="s">
        <v>990</v>
      </c>
      <c r="G107" s="214" t="s">
        <v>716</v>
      </c>
      <c r="H107" s="215">
        <v>20</v>
      </c>
      <c r="I107" s="216">
        <v>17.699999999999999</v>
      </c>
      <c r="J107" s="217">
        <f>ROUND(I107*H107,2)</f>
        <v>354</v>
      </c>
      <c r="K107" s="213" t="s">
        <v>19</v>
      </c>
      <c r="L107" s="43"/>
      <c r="M107" s="218" t="s">
        <v>19</v>
      </c>
      <c r="N107" s="219" t="s">
        <v>44</v>
      </c>
      <c r="O107" s="83"/>
      <c r="P107" s="220">
        <f>O107*H107</f>
        <v>0</v>
      </c>
      <c r="Q107" s="220">
        <v>0</v>
      </c>
      <c r="R107" s="220">
        <f>Q107*H107</f>
        <v>0</v>
      </c>
      <c r="S107" s="220">
        <v>0</v>
      </c>
      <c r="T107" s="221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2" t="s">
        <v>91</v>
      </c>
      <c r="AT107" s="222" t="s">
        <v>151</v>
      </c>
      <c r="AU107" s="222" t="s">
        <v>77</v>
      </c>
      <c r="AY107" s="16" t="s">
        <v>148</v>
      </c>
      <c r="BE107" s="223">
        <f>IF(N107="základní",J107,0)</f>
        <v>354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6" t="s">
        <v>77</v>
      </c>
      <c r="BK107" s="223">
        <f>ROUND(I107*H107,2)</f>
        <v>354</v>
      </c>
      <c r="BL107" s="16" t="s">
        <v>91</v>
      </c>
      <c r="BM107" s="222" t="s">
        <v>206</v>
      </c>
    </row>
    <row r="108" s="1" customFormat="1">
      <c r="A108" s="37"/>
      <c r="B108" s="38"/>
      <c r="C108" s="39"/>
      <c r="D108" s="224" t="s">
        <v>157</v>
      </c>
      <c r="E108" s="39"/>
      <c r="F108" s="225" t="s">
        <v>990</v>
      </c>
      <c r="G108" s="39"/>
      <c r="H108" s="39"/>
      <c r="I108" s="226"/>
      <c r="J108" s="39"/>
      <c r="K108" s="39"/>
      <c r="L108" s="43"/>
      <c r="M108" s="227"/>
      <c r="N108" s="228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157</v>
      </c>
      <c r="AU108" s="16" t="s">
        <v>77</v>
      </c>
    </row>
    <row r="109" s="1" customFormat="1" ht="16.5" customHeight="1">
      <c r="A109" s="37"/>
      <c r="B109" s="38"/>
      <c r="C109" s="211" t="s">
        <v>187</v>
      </c>
      <c r="D109" s="211" t="s">
        <v>151</v>
      </c>
      <c r="E109" s="212" t="s">
        <v>1075</v>
      </c>
      <c r="F109" s="213" t="s">
        <v>1076</v>
      </c>
      <c r="G109" s="214" t="s">
        <v>484</v>
      </c>
      <c r="H109" s="215">
        <v>36</v>
      </c>
      <c r="I109" s="216">
        <v>21.239999999999998</v>
      </c>
      <c r="J109" s="217">
        <f>ROUND(I109*H109,2)</f>
        <v>764.63999999999999</v>
      </c>
      <c r="K109" s="213" t="s">
        <v>19</v>
      </c>
      <c r="L109" s="43"/>
      <c r="M109" s="218" t="s">
        <v>19</v>
      </c>
      <c r="N109" s="219" t="s">
        <v>44</v>
      </c>
      <c r="O109" s="83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2" t="s">
        <v>91</v>
      </c>
      <c r="AT109" s="222" t="s">
        <v>151</v>
      </c>
      <c r="AU109" s="222" t="s">
        <v>77</v>
      </c>
      <c r="AY109" s="16" t="s">
        <v>148</v>
      </c>
      <c r="BE109" s="223">
        <f>IF(N109="základní",J109,0)</f>
        <v>764.63999999999999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6" t="s">
        <v>77</v>
      </c>
      <c r="BK109" s="223">
        <f>ROUND(I109*H109,2)</f>
        <v>764.63999999999999</v>
      </c>
      <c r="BL109" s="16" t="s">
        <v>91</v>
      </c>
      <c r="BM109" s="222" t="s">
        <v>220</v>
      </c>
    </row>
    <row r="110" s="1" customFormat="1">
      <c r="A110" s="37"/>
      <c r="B110" s="38"/>
      <c r="C110" s="39"/>
      <c r="D110" s="224" t="s">
        <v>157</v>
      </c>
      <c r="E110" s="39"/>
      <c r="F110" s="225" t="s">
        <v>1076</v>
      </c>
      <c r="G110" s="39"/>
      <c r="H110" s="39"/>
      <c r="I110" s="226"/>
      <c r="J110" s="39"/>
      <c r="K110" s="39"/>
      <c r="L110" s="43"/>
      <c r="M110" s="227"/>
      <c r="N110" s="228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157</v>
      </c>
      <c r="AU110" s="16" t="s">
        <v>77</v>
      </c>
    </row>
    <row r="111" s="1" customFormat="1" ht="16.5" customHeight="1">
      <c r="A111" s="37"/>
      <c r="B111" s="38"/>
      <c r="C111" s="211" t="s">
        <v>191</v>
      </c>
      <c r="D111" s="211" t="s">
        <v>151</v>
      </c>
      <c r="E111" s="212" t="s">
        <v>1077</v>
      </c>
      <c r="F111" s="213" t="s">
        <v>1078</v>
      </c>
      <c r="G111" s="214" t="s">
        <v>484</v>
      </c>
      <c r="H111" s="215">
        <v>20</v>
      </c>
      <c r="I111" s="216">
        <v>14.16</v>
      </c>
      <c r="J111" s="217">
        <f>ROUND(I111*H111,2)</f>
        <v>283.19999999999999</v>
      </c>
      <c r="K111" s="213" t="s">
        <v>19</v>
      </c>
      <c r="L111" s="43"/>
      <c r="M111" s="218" t="s">
        <v>19</v>
      </c>
      <c r="N111" s="219" t="s">
        <v>44</v>
      </c>
      <c r="O111" s="83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22" t="s">
        <v>91</v>
      </c>
      <c r="AT111" s="222" t="s">
        <v>151</v>
      </c>
      <c r="AU111" s="222" t="s">
        <v>77</v>
      </c>
      <c r="AY111" s="16" t="s">
        <v>148</v>
      </c>
      <c r="BE111" s="223">
        <f>IF(N111="základní",J111,0)</f>
        <v>283.19999999999999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16" t="s">
        <v>77</v>
      </c>
      <c r="BK111" s="223">
        <f>ROUND(I111*H111,2)</f>
        <v>283.19999999999999</v>
      </c>
      <c r="BL111" s="16" t="s">
        <v>91</v>
      </c>
      <c r="BM111" s="222" t="s">
        <v>235</v>
      </c>
    </row>
    <row r="112" s="1" customFormat="1">
      <c r="A112" s="37"/>
      <c r="B112" s="38"/>
      <c r="C112" s="39"/>
      <c r="D112" s="224" t="s">
        <v>157</v>
      </c>
      <c r="E112" s="39"/>
      <c r="F112" s="225" t="s">
        <v>1078</v>
      </c>
      <c r="G112" s="39"/>
      <c r="H112" s="39"/>
      <c r="I112" s="226"/>
      <c r="J112" s="39"/>
      <c r="K112" s="39"/>
      <c r="L112" s="43"/>
      <c r="M112" s="227"/>
      <c r="N112" s="228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157</v>
      </c>
      <c r="AU112" s="16" t="s">
        <v>77</v>
      </c>
    </row>
    <row r="113" s="1" customFormat="1" ht="16.5" customHeight="1">
      <c r="A113" s="37"/>
      <c r="B113" s="38"/>
      <c r="C113" s="211" t="s">
        <v>194</v>
      </c>
      <c r="D113" s="211" t="s">
        <v>151</v>
      </c>
      <c r="E113" s="212" t="s">
        <v>1079</v>
      </c>
      <c r="F113" s="213" t="s">
        <v>1080</v>
      </c>
      <c r="G113" s="214" t="s">
        <v>484</v>
      </c>
      <c r="H113" s="215">
        <v>100</v>
      </c>
      <c r="I113" s="216">
        <v>5.9000000000000004</v>
      </c>
      <c r="J113" s="217">
        <f>ROUND(I113*H113,2)</f>
        <v>590</v>
      </c>
      <c r="K113" s="213" t="s">
        <v>19</v>
      </c>
      <c r="L113" s="43"/>
      <c r="M113" s="218" t="s">
        <v>19</v>
      </c>
      <c r="N113" s="219" t="s">
        <v>44</v>
      </c>
      <c r="O113" s="83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22" t="s">
        <v>91</v>
      </c>
      <c r="AT113" s="222" t="s">
        <v>151</v>
      </c>
      <c r="AU113" s="222" t="s">
        <v>77</v>
      </c>
      <c r="AY113" s="16" t="s">
        <v>148</v>
      </c>
      <c r="BE113" s="223">
        <f>IF(N113="základní",J113,0)</f>
        <v>590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16" t="s">
        <v>77</v>
      </c>
      <c r="BK113" s="223">
        <f>ROUND(I113*H113,2)</f>
        <v>590</v>
      </c>
      <c r="BL113" s="16" t="s">
        <v>91</v>
      </c>
      <c r="BM113" s="222" t="s">
        <v>247</v>
      </c>
    </row>
    <row r="114" s="1" customFormat="1">
      <c r="A114" s="37"/>
      <c r="B114" s="38"/>
      <c r="C114" s="39"/>
      <c r="D114" s="224" t="s">
        <v>157</v>
      </c>
      <c r="E114" s="39"/>
      <c r="F114" s="225" t="s">
        <v>1080</v>
      </c>
      <c r="G114" s="39"/>
      <c r="H114" s="39"/>
      <c r="I114" s="226"/>
      <c r="J114" s="39"/>
      <c r="K114" s="39"/>
      <c r="L114" s="43"/>
      <c r="M114" s="227"/>
      <c r="N114" s="228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157</v>
      </c>
      <c r="AU114" s="16" t="s">
        <v>77</v>
      </c>
    </row>
    <row r="115" s="1" customFormat="1" ht="16.5" customHeight="1">
      <c r="A115" s="37"/>
      <c r="B115" s="38"/>
      <c r="C115" s="211" t="s">
        <v>586</v>
      </c>
      <c r="D115" s="211" t="s">
        <v>151</v>
      </c>
      <c r="E115" s="212" t="s">
        <v>1081</v>
      </c>
      <c r="F115" s="213" t="s">
        <v>1082</v>
      </c>
      <c r="G115" s="214" t="s">
        <v>484</v>
      </c>
      <c r="H115" s="215">
        <v>10</v>
      </c>
      <c r="I115" s="216">
        <v>159.30000000000001</v>
      </c>
      <c r="J115" s="217">
        <f>ROUND(I115*H115,2)</f>
        <v>1593</v>
      </c>
      <c r="K115" s="213" t="s">
        <v>19</v>
      </c>
      <c r="L115" s="43"/>
      <c r="M115" s="218" t="s">
        <v>19</v>
      </c>
      <c r="N115" s="219" t="s">
        <v>44</v>
      </c>
      <c r="O115" s="83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2" t="s">
        <v>91</v>
      </c>
      <c r="AT115" s="222" t="s">
        <v>151</v>
      </c>
      <c r="AU115" s="222" t="s">
        <v>77</v>
      </c>
      <c r="AY115" s="16" t="s">
        <v>148</v>
      </c>
      <c r="BE115" s="223">
        <f>IF(N115="základní",J115,0)</f>
        <v>1593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6" t="s">
        <v>77</v>
      </c>
      <c r="BK115" s="223">
        <f>ROUND(I115*H115,2)</f>
        <v>1593</v>
      </c>
      <c r="BL115" s="16" t="s">
        <v>91</v>
      </c>
      <c r="BM115" s="222" t="s">
        <v>259</v>
      </c>
    </row>
    <row r="116" s="1" customFormat="1">
      <c r="A116" s="37"/>
      <c r="B116" s="38"/>
      <c r="C116" s="39"/>
      <c r="D116" s="224" t="s">
        <v>157</v>
      </c>
      <c r="E116" s="39"/>
      <c r="F116" s="225" t="s">
        <v>1082</v>
      </c>
      <c r="G116" s="39"/>
      <c r="H116" s="39"/>
      <c r="I116" s="226"/>
      <c r="J116" s="39"/>
      <c r="K116" s="39"/>
      <c r="L116" s="43"/>
      <c r="M116" s="227"/>
      <c r="N116" s="228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157</v>
      </c>
      <c r="AU116" s="16" t="s">
        <v>77</v>
      </c>
    </row>
    <row r="117" s="1" customFormat="1" ht="16.5" customHeight="1">
      <c r="A117" s="37"/>
      <c r="B117" s="38"/>
      <c r="C117" s="211" t="s">
        <v>588</v>
      </c>
      <c r="D117" s="211" t="s">
        <v>151</v>
      </c>
      <c r="E117" s="212" t="s">
        <v>995</v>
      </c>
      <c r="F117" s="213" t="s">
        <v>996</v>
      </c>
      <c r="G117" s="214" t="s">
        <v>484</v>
      </c>
      <c r="H117" s="215">
        <v>22</v>
      </c>
      <c r="I117" s="216">
        <v>159.30000000000001</v>
      </c>
      <c r="J117" s="217">
        <f>ROUND(I117*H117,2)</f>
        <v>3504.5999999999999</v>
      </c>
      <c r="K117" s="213" t="s">
        <v>19</v>
      </c>
      <c r="L117" s="43"/>
      <c r="M117" s="218" t="s">
        <v>19</v>
      </c>
      <c r="N117" s="219" t="s">
        <v>44</v>
      </c>
      <c r="O117" s="83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2" t="s">
        <v>91</v>
      </c>
      <c r="AT117" s="222" t="s">
        <v>151</v>
      </c>
      <c r="AU117" s="222" t="s">
        <v>77</v>
      </c>
      <c r="AY117" s="16" t="s">
        <v>148</v>
      </c>
      <c r="BE117" s="223">
        <f>IF(N117="základní",J117,0)</f>
        <v>3504.5999999999999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16" t="s">
        <v>77</v>
      </c>
      <c r="BK117" s="223">
        <f>ROUND(I117*H117,2)</f>
        <v>3504.5999999999999</v>
      </c>
      <c r="BL117" s="16" t="s">
        <v>91</v>
      </c>
      <c r="BM117" s="222" t="s">
        <v>276</v>
      </c>
    </row>
    <row r="118" s="1" customFormat="1">
      <c r="A118" s="37"/>
      <c r="B118" s="38"/>
      <c r="C118" s="39"/>
      <c r="D118" s="224" t="s">
        <v>157</v>
      </c>
      <c r="E118" s="39"/>
      <c r="F118" s="225" t="s">
        <v>996</v>
      </c>
      <c r="G118" s="39"/>
      <c r="H118" s="39"/>
      <c r="I118" s="226"/>
      <c r="J118" s="39"/>
      <c r="K118" s="39"/>
      <c r="L118" s="43"/>
      <c r="M118" s="227"/>
      <c r="N118" s="228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157</v>
      </c>
      <c r="AU118" s="16" t="s">
        <v>77</v>
      </c>
    </row>
    <row r="119" s="1" customFormat="1" ht="16.5" customHeight="1">
      <c r="A119" s="37"/>
      <c r="B119" s="38"/>
      <c r="C119" s="211" t="s">
        <v>206</v>
      </c>
      <c r="D119" s="211" t="s">
        <v>151</v>
      </c>
      <c r="E119" s="212" t="s">
        <v>1083</v>
      </c>
      <c r="F119" s="213" t="s">
        <v>1084</v>
      </c>
      <c r="G119" s="214" t="s">
        <v>484</v>
      </c>
      <c r="H119" s="215">
        <v>14</v>
      </c>
      <c r="I119" s="216">
        <v>1012.4400000000001</v>
      </c>
      <c r="J119" s="217">
        <f>ROUND(I119*H119,2)</f>
        <v>14174.16</v>
      </c>
      <c r="K119" s="213" t="s">
        <v>19</v>
      </c>
      <c r="L119" s="43"/>
      <c r="M119" s="218" t="s">
        <v>19</v>
      </c>
      <c r="N119" s="219" t="s">
        <v>44</v>
      </c>
      <c r="O119" s="83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2" t="s">
        <v>91</v>
      </c>
      <c r="AT119" s="222" t="s">
        <v>151</v>
      </c>
      <c r="AU119" s="222" t="s">
        <v>77</v>
      </c>
      <c r="AY119" s="16" t="s">
        <v>148</v>
      </c>
      <c r="BE119" s="223">
        <f>IF(N119="základní",J119,0)</f>
        <v>14174.16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6" t="s">
        <v>77</v>
      </c>
      <c r="BK119" s="223">
        <f>ROUND(I119*H119,2)</f>
        <v>14174.16</v>
      </c>
      <c r="BL119" s="16" t="s">
        <v>91</v>
      </c>
      <c r="BM119" s="222" t="s">
        <v>291</v>
      </c>
    </row>
    <row r="120" s="1" customFormat="1">
      <c r="A120" s="37"/>
      <c r="B120" s="38"/>
      <c r="C120" s="39"/>
      <c r="D120" s="224" t="s">
        <v>157</v>
      </c>
      <c r="E120" s="39"/>
      <c r="F120" s="225" t="s">
        <v>1084</v>
      </c>
      <c r="G120" s="39"/>
      <c r="H120" s="39"/>
      <c r="I120" s="226"/>
      <c r="J120" s="39"/>
      <c r="K120" s="39"/>
      <c r="L120" s="43"/>
      <c r="M120" s="227"/>
      <c r="N120" s="228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157</v>
      </c>
      <c r="AU120" s="16" t="s">
        <v>77</v>
      </c>
    </row>
    <row r="121" s="1" customFormat="1" ht="16.5" customHeight="1">
      <c r="A121" s="37"/>
      <c r="B121" s="38"/>
      <c r="C121" s="211" t="s">
        <v>212</v>
      </c>
      <c r="D121" s="211" t="s">
        <v>151</v>
      </c>
      <c r="E121" s="212" t="s">
        <v>1195</v>
      </c>
      <c r="F121" s="213" t="s">
        <v>1196</v>
      </c>
      <c r="G121" s="214" t="s">
        <v>484</v>
      </c>
      <c r="H121" s="215">
        <v>18</v>
      </c>
      <c r="I121" s="216">
        <v>1817.2000000000001</v>
      </c>
      <c r="J121" s="217">
        <f>ROUND(I121*H121,2)</f>
        <v>32709.599999999999</v>
      </c>
      <c r="K121" s="213" t="s">
        <v>19</v>
      </c>
      <c r="L121" s="43"/>
      <c r="M121" s="218" t="s">
        <v>19</v>
      </c>
      <c r="N121" s="219" t="s">
        <v>44</v>
      </c>
      <c r="O121" s="83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2" t="s">
        <v>91</v>
      </c>
      <c r="AT121" s="222" t="s">
        <v>151</v>
      </c>
      <c r="AU121" s="222" t="s">
        <v>77</v>
      </c>
      <c r="AY121" s="16" t="s">
        <v>148</v>
      </c>
      <c r="BE121" s="223">
        <f>IF(N121="základní",J121,0)</f>
        <v>32709.599999999999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6" t="s">
        <v>77</v>
      </c>
      <c r="BK121" s="223">
        <f>ROUND(I121*H121,2)</f>
        <v>32709.599999999999</v>
      </c>
      <c r="BL121" s="16" t="s">
        <v>91</v>
      </c>
      <c r="BM121" s="222" t="s">
        <v>303</v>
      </c>
    </row>
    <row r="122" s="1" customFormat="1">
      <c r="A122" s="37"/>
      <c r="B122" s="38"/>
      <c r="C122" s="39"/>
      <c r="D122" s="224" t="s">
        <v>157</v>
      </c>
      <c r="E122" s="39"/>
      <c r="F122" s="225" t="s">
        <v>1196</v>
      </c>
      <c r="G122" s="39"/>
      <c r="H122" s="39"/>
      <c r="I122" s="226"/>
      <c r="J122" s="39"/>
      <c r="K122" s="39"/>
      <c r="L122" s="43"/>
      <c r="M122" s="227"/>
      <c r="N122" s="228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157</v>
      </c>
      <c r="AU122" s="16" t="s">
        <v>77</v>
      </c>
    </row>
    <row r="123" s="1" customFormat="1" ht="16.5" customHeight="1">
      <c r="A123" s="37"/>
      <c r="B123" s="38"/>
      <c r="C123" s="211" t="s">
        <v>220</v>
      </c>
      <c r="D123" s="211" t="s">
        <v>151</v>
      </c>
      <c r="E123" s="212" t="s">
        <v>1085</v>
      </c>
      <c r="F123" s="213" t="s">
        <v>1086</v>
      </c>
      <c r="G123" s="214" t="s">
        <v>484</v>
      </c>
      <c r="H123" s="215">
        <v>7</v>
      </c>
      <c r="I123" s="216">
        <v>1475</v>
      </c>
      <c r="J123" s="217">
        <f>ROUND(I123*H123,2)</f>
        <v>10325</v>
      </c>
      <c r="K123" s="213" t="s">
        <v>19</v>
      </c>
      <c r="L123" s="43"/>
      <c r="M123" s="218" t="s">
        <v>19</v>
      </c>
      <c r="N123" s="219" t="s">
        <v>44</v>
      </c>
      <c r="O123" s="83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91</v>
      </c>
      <c r="AT123" s="222" t="s">
        <v>151</v>
      </c>
      <c r="AU123" s="222" t="s">
        <v>77</v>
      </c>
      <c r="AY123" s="16" t="s">
        <v>148</v>
      </c>
      <c r="BE123" s="223">
        <f>IF(N123="základní",J123,0)</f>
        <v>10325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6" t="s">
        <v>77</v>
      </c>
      <c r="BK123" s="223">
        <f>ROUND(I123*H123,2)</f>
        <v>10325</v>
      </c>
      <c r="BL123" s="16" t="s">
        <v>91</v>
      </c>
      <c r="BM123" s="222" t="s">
        <v>315</v>
      </c>
    </row>
    <row r="124" s="1" customFormat="1">
      <c r="A124" s="37"/>
      <c r="B124" s="38"/>
      <c r="C124" s="39"/>
      <c r="D124" s="224" t="s">
        <v>157</v>
      </c>
      <c r="E124" s="39"/>
      <c r="F124" s="225" t="s">
        <v>1086</v>
      </c>
      <c r="G124" s="39"/>
      <c r="H124" s="39"/>
      <c r="I124" s="226"/>
      <c r="J124" s="39"/>
      <c r="K124" s="39"/>
      <c r="L124" s="43"/>
      <c r="M124" s="227"/>
      <c r="N124" s="228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157</v>
      </c>
      <c r="AU124" s="16" t="s">
        <v>77</v>
      </c>
    </row>
    <row r="125" s="1" customFormat="1" ht="16.5" customHeight="1">
      <c r="A125" s="37"/>
      <c r="B125" s="38"/>
      <c r="C125" s="211" t="s">
        <v>8</v>
      </c>
      <c r="D125" s="211" t="s">
        <v>151</v>
      </c>
      <c r="E125" s="212" t="s">
        <v>1089</v>
      </c>
      <c r="F125" s="213" t="s">
        <v>1090</v>
      </c>
      <c r="G125" s="214" t="s">
        <v>484</v>
      </c>
      <c r="H125" s="215">
        <v>5</v>
      </c>
      <c r="I125" s="216">
        <v>767</v>
      </c>
      <c r="J125" s="217">
        <f>ROUND(I125*H125,2)</f>
        <v>3835</v>
      </c>
      <c r="K125" s="213" t="s">
        <v>19</v>
      </c>
      <c r="L125" s="43"/>
      <c r="M125" s="218" t="s">
        <v>19</v>
      </c>
      <c r="N125" s="219" t="s">
        <v>44</v>
      </c>
      <c r="O125" s="83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2" t="s">
        <v>91</v>
      </c>
      <c r="AT125" s="222" t="s">
        <v>151</v>
      </c>
      <c r="AU125" s="222" t="s">
        <v>77</v>
      </c>
      <c r="AY125" s="16" t="s">
        <v>148</v>
      </c>
      <c r="BE125" s="223">
        <f>IF(N125="základní",J125,0)</f>
        <v>3835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6" t="s">
        <v>77</v>
      </c>
      <c r="BK125" s="223">
        <f>ROUND(I125*H125,2)</f>
        <v>3835</v>
      </c>
      <c r="BL125" s="16" t="s">
        <v>91</v>
      </c>
      <c r="BM125" s="222" t="s">
        <v>325</v>
      </c>
    </row>
    <row r="126" s="1" customFormat="1">
      <c r="A126" s="37"/>
      <c r="B126" s="38"/>
      <c r="C126" s="39"/>
      <c r="D126" s="224" t="s">
        <v>157</v>
      </c>
      <c r="E126" s="39"/>
      <c r="F126" s="225" t="s">
        <v>1090</v>
      </c>
      <c r="G126" s="39"/>
      <c r="H126" s="39"/>
      <c r="I126" s="226"/>
      <c r="J126" s="39"/>
      <c r="K126" s="39"/>
      <c r="L126" s="43"/>
      <c r="M126" s="227"/>
      <c r="N126" s="228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157</v>
      </c>
      <c r="AU126" s="16" t="s">
        <v>77</v>
      </c>
    </row>
    <row r="127" s="11" customFormat="1" ht="25.92" customHeight="1">
      <c r="A127" s="11"/>
      <c r="B127" s="195"/>
      <c r="C127" s="196"/>
      <c r="D127" s="197" t="s">
        <v>72</v>
      </c>
      <c r="E127" s="198" t="s">
        <v>997</v>
      </c>
      <c r="F127" s="198" t="s">
        <v>998</v>
      </c>
      <c r="G127" s="196"/>
      <c r="H127" s="196"/>
      <c r="I127" s="199"/>
      <c r="J127" s="200">
        <f>BK127</f>
        <v>15998.440000000001</v>
      </c>
      <c r="K127" s="196"/>
      <c r="L127" s="201"/>
      <c r="M127" s="202"/>
      <c r="N127" s="203"/>
      <c r="O127" s="203"/>
      <c r="P127" s="204">
        <f>SUM(P128:P141)</f>
        <v>0</v>
      </c>
      <c r="Q127" s="203"/>
      <c r="R127" s="204">
        <f>SUM(R128:R141)</f>
        <v>0</v>
      </c>
      <c r="S127" s="203"/>
      <c r="T127" s="205">
        <f>SUM(T128:T141)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06" t="s">
        <v>77</v>
      </c>
      <c r="AT127" s="207" t="s">
        <v>72</v>
      </c>
      <c r="AU127" s="207" t="s">
        <v>73</v>
      </c>
      <c r="AY127" s="206" t="s">
        <v>148</v>
      </c>
      <c r="BK127" s="208">
        <f>SUM(BK128:BK141)</f>
        <v>15998.440000000001</v>
      </c>
    </row>
    <row r="128" s="1" customFormat="1" ht="16.5" customHeight="1">
      <c r="A128" s="37"/>
      <c r="B128" s="38"/>
      <c r="C128" s="211" t="s">
        <v>235</v>
      </c>
      <c r="D128" s="211" t="s">
        <v>151</v>
      </c>
      <c r="E128" s="212" t="s">
        <v>1197</v>
      </c>
      <c r="F128" s="213" t="s">
        <v>1198</v>
      </c>
      <c r="G128" s="214" t="s">
        <v>484</v>
      </c>
      <c r="H128" s="215">
        <v>1</v>
      </c>
      <c r="I128" s="216">
        <v>1050.2000000000001</v>
      </c>
      <c r="J128" s="217">
        <f>ROUND(I128*H128,2)</f>
        <v>1050.2000000000001</v>
      </c>
      <c r="K128" s="213" t="s">
        <v>19</v>
      </c>
      <c r="L128" s="43"/>
      <c r="M128" s="218" t="s">
        <v>19</v>
      </c>
      <c r="N128" s="219" t="s">
        <v>44</v>
      </c>
      <c r="O128" s="83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2" t="s">
        <v>91</v>
      </c>
      <c r="AT128" s="222" t="s">
        <v>151</v>
      </c>
      <c r="AU128" s="222" t="s">
        <v>77</v>
      </c>
      <c r="AY128" s="16" t="s">
        <v>148</v>
      </c>
      <c r="BE128" s="223">
        <f>IF(N128="základní",J128,0)</f>
        <v>1050.2000000000001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6" t="s">
        <v>77</v>
      </c>
      <c r="BK128" s="223">
        <f>ROUND(I128*H128,2)</f>
        <v>1050.2000000000001</v>
      </c>
      <c r="BL128" s="16" t="s">
        <v>91</v>
      </c>
      <c r="BM128" s="222" t="s">
        <v>435</v>
      </c>
    </row>
    <row r="129" s="1" customFormat="1">
      <c r="A129" s="37"/>
      <c r="B129" s="38"/>
      <c r="C129" s="39"/>
      <c r="D129" s="224" t="s">
        <v>157</v>
      </c>
      <c r="E129" s="39"/>
      <c r="F129" s="225" t="s">
        <v>1198</v>
      </c>
      <c r="G129" s="39"/>
      <c r="H129" s="39"/>
      <c r="I129" s="226"/>
      <c r="J129" s="39"/>
      <c r="K129" s="39"/>
      <c r="L129" s="43"/>
      <c r="M129" s="227"/>
      <c r="N129" s="228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157</v>
      </c>
      <c r="AU129" s="16" t="s">
        <v>77</v>
      </c>
    </row>
    <row r="130" s="1" customFormat="1" ht="16.5" customHeight="1">
      <c r="A130" s="37"/>
      <c r="B130" s="38"/>
      <c r="C130" s="211" t="s">
        <v>241</v>
      </c>
      <c r="D130" s="211" t="s">
        <v>151</v>
      </c>
      <c r="E130" s="212" t="s">
        <v>1001</v>
      </c>
      <c r="F130" s="213" t="s">
        <v>1002</v>
      </c>
      <c r="G130" s="214" t="s">
        <v>484</v>
      </c>
      <c r="H130" s="215">
        <v>1</v>
      </c>
      <c r="I130" s="216">
        <v>637.20000000000005</v>
      </c>
      <c r="J130" s="217">
        <f>ROUND(I130*H130,2)</f>
        <v>637.20000000000005</v>
      </c>
      <c r="K130" s="213" t="s">
        <v>19</v>
      </c>
      <c r="L130" s="43"/>
      <c r="M130" s="218" t="s">
        <v>19</v>
      </c>
      <c r="N130" s="219" t="s">
        <v>44</v>
      </c>
      <c r="O130" s="83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2" t="s">
        <v>91</v>
      </c>
      <c r="AT130" s="222" t="s">
        <v>151</v>
      </c>
      <c r="AU130" s="222" t="s">
        <v>77</v>
      </c>
      <c r="AY130" s="16" t="s">
        <v>148</v>
      </c>
      <c r="BE130" s="223">
        <f>IF(N130="základní",J130,0)</f>
        <v>637.20000000000005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6" t="s">
        <v>77</v>
      </c>
      <c r="BK130" s="223">
        <f>ROUND(I130*H130,2)</f>
        <v>637.20000000000005</v>
      </c>
      <c r="BL130" s="16" t="s">
        <v>91</v>
      </c>
      <c r="BM130" s="222" t="s">
        <v>449</v>
      </c>
    </row>
    <row r="131" s="1" customFormat="1">
      <c r="A131" s="37"/>
      <c r="B131" s="38"/>
      <c r="C131" s="39"/>
      <c r="D131" s="224" t="s">
        <v>157</v>
      </c>
      <c r="E131" s="39"/>
      <c r="F131" s="225" t="s">
        <v>1002</v>
      </c>
      <c r="G131" s="39"/>
      <c r="H131" s="39"/>
      <c r="I131" s="226"/>
      <c r="J131" s="39"/>
      <c r="K131" s="39"/>
      <c r="L131" s="43"/>
      <c r="M131" s="227"/>
      <c r="N131" s="228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157</v>
      </c>
      <c r="AU131" s="16" t="s">
        <v>77</v>
      </c>
    </row>
    <row r="132" s="1" customFormat="1" ht="16.5" customHeight="1">
      <c r="A132" s="37"/>
      <c r="B132" s="38"/>
      <c r="C132" s="211" t="s">
        <v>247</v>
      </c>
      <c r="D132" s="211" t="s">
        <v>151</v>
      </c>
      <c r="E132" s="212" t="s">
        <v>1110</v>
      </c>
      <c r="F132" s="213" t="s">
        <v>1111</v>
      </c>
      <c r="G132" s="214" t="s">
        <v>484</v>
      </c>
      <c r="H132" s="215">
        <v>1</v>
      </c>
      <c r="I132" s="216">
        <v>6431</v>
      </c>
      <c r="J132" s="217">
        <f>ROUND(I132*H132,2)</f>
        <v>6431</v>
      </c>
      <c r="K132" s="213" t="s">
        <v>19</v>
      </c>
      <c r="L132" s="43"/>
      <c r="M132" s="218" t="s">
        <v>19</v>
      </c>
      <c r="N132" s="219" t="s">
        <v>44</v>
      </c>
      <c r="O132" s="83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91</v>
      </c>
      <c r="AT132" s="222" t="s">
        <v>151</v>
      </c>
      <c r="AU132" s="222" t="s">
        <v>77</v>
      </c>
      <c r="AY132" s="16" t="s">
        <v>148</v>
      </c>
      <c r="BE132" s="223">
        <f>IF(N132="základní",J132,0)</f>
        <v>6431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6" t="s">
        <v>77</v>
      </c>
      <c r="BK132" s="223">
        <f>ROUND(I132*H132,2)</f>
        <v>6431</v>
      </c>
      <c r="BL132" s="16" t="s">
        <v>91</v>
      </c>
      <c r="BM132" s="222" t="s">
        <v>461</v>
      </c>
    </row>
    <row r="133" s="1" customFormat="1">
      <c r="A133" s="37"/>
      <c r="B133" s="38"/>
      <c r="C133" s="39"/>
      <c r="D133" s="224" t="s">
        <v>157</v>
      </c>
      <c r="E133" s="39"/>
      <c r="F133" s="225" t="s">
        <v>1111</v>
      </c>
      <c r="G133" s="39"/>
      <c r="H133" s="39"/>
      <c r="I133" s="226"/>
      <c r="J133" s="39"/>
      <c r="K133" s="39"/>
      <c r="L133" s="43"/>
      <c r="M133" s="227"/>
      <c r="N133" s="228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157</v>
      </c>
      <c r="AU133" s="16" t="s">
        <v>77</v>
      </c>
    </row>
    <row r="134" s="1" customFormat="1" ht="16.5" customHeight="1">
      <c r="A134" s="37"/>
      <c r="B134" s="38"/>
      <c r="C134" s="211" t="s">
        <v>253</v>
      </c>
      <c r="D134" s="211" t="s">
        <v>151</v>
      </c>
      <c r="E134" s="212" t="s">
        <v>1112</v>
      </c>
      <c r="F134" s="213" t="s">
        <v>1113</v>
      </c>
      <c r="G134" s="214" t="s">
        <v>484</v>
      </c>
      <c r="H134" s="215">
        <v>1</v>
      </c>
      <c r="I134" s="216">
        <v>1164.6600000000001</v>
      </c>
      <c r="J134" s="217">
        <f>ROUND(I134*H134,2)</f>
        <v>1164.6600000000001</v>
      </c>
      <c r="K134" s="213" t="s">
        <v>19</v>
      </c>
      <c r="L134" s="43"/>
      <c r="M134" s="218" t="s">
        <v>19</v>
      </c>
      <c r="N134" s="219" t="s">
        <v>44</v>
      </c>
      <c r="O134" s="83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2" t="s">
        <v>91</v>
      </c>
      <c r="AT134" s="222" t="s">
        <v>151</v>
      </c>
      <c r="AU134" s="222" t="s">
        <v>77</v>
      </c>
      <c r="AY134" s="16" t="s">
        <v>148</v>
      </c>
      <c r="BE134" s="223">
        <f>IF(N134="základní",J134,0)</f>
        <v>1164.6600000000001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6" t="s">
        <v>77</v>
      </c>
      <c r="BK134" s="223">
        <f>ROUND(I134*H134,2)</f>
        <v>1164.6600000000001</v>
      </c>
      <c r="BL134" s="16" t="s">
        <v>91</v>
      </c>
      <c r="BM134" s="222" t="s">
        <v>473</v>
      </c>
    </row>
    <row r="135" s="1" customFormat="1">
      <c r="A135" s="37"/>
      <c r="B135" s="38"/>
      <c r="C135" s="39"/>
      <c r="D135" s="224" t="s">
        <v>157</v>
      </c>
      <c r="E135" s="39"/>
      <c r="F135" s="225" t="s">
        <v>1113</v>
      </c>
      <c r="G135" s="39"/>
      <c r="H135" s="39"/>
      <c r="I135" s="226"/>
      <c r="J135" s="39"/>
      <c r="K135" s="39"/>
      <c r="L135" s="43"/>
      <c r="M135" s="227"/>
      <c r="N135" s="228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157</v>
      </c>
      <c r="AU135" s="16" t="s">
        <v>77</v>
      </c>
    </row>
    <row r="136" s="1" customFormat="1" ht="16.5" customHeight="1">
      <c r="A136" s="37"/>
      <c r="B136" s="38"/>
      <c r="C136" s="211" t="s">
        <v>259</v>
      </c>
      <c r="D136" s="211" t="s">
        <v>151</v>
      </c>
      <c r="E136" s="212" t="s">
        <v>1003</v>
      </c>
      <c r="F136" s="213" t="s">
        <v>1004</v>
      </c>
      <c r="G136" s="214" t="s">
        <v>484</v>
      </c>
      <c r="H136" s="215">
        <v>5</v>
      </c>
      <c r="I136" s="216">
        <v>1164.6600000000001</v>
      </c>
      <c r="J136" s="217">
        <f>ROUND(I136*H136,2)</f>
        <v>5823.3000000000002</v>
      </c>
      <c r="K136" s="213" t="s">
        <v>19</v>
      </c>
      <c r="L136" s="43"/>
      <c r="M136" s="218" t="s">
        <v>19</v>
      </c>
      <c r="N136" s="219" t="s">
        <v>44</v>
      </c>
      <c r="O136" s="83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91</v>
      </c>
      <c r="AT136" s="222" t="s">
        <v>151</v>
      </c>
      <c r="AU136" s="222" t="s">
        <v>77</v>
      </c>
      <c r="AY136" s="16" t="s">
        <v>148</v>
      </c>
      <c r="BE136" s="223">
        <f>IF(N136="základní",J136,0)</f>
        <v>5823.3000000000002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6" t="s">
        <v>77</v>
      </c>
      <c r="BK136" s="223">
        <f>ROUND(I136*H136,2)</f>
        <v>5823.3000000000002</v>
      </c>
      <c r="BL136" s="16" t="s">
        <v>91</v>
      </c>
      <c r="BM136" s="222" t="s">
        <v>487</v>
      </c>
    </row>
    <row r="137" s="1" customFormat="1">
      <c r="A137" s="37"/>
      <c r="B137" s="38"/>
      <c r="C137" s="39"/>
      <c r="D137" s="224" t="s">
        <v>157</v>
      </c>
      <c r="E137" s="39"/>
      <c r="F137" s="225" t="s">
        <v>1004</v>
      </c>
      <c r="G137" s="39"/>
      <c r="H137" s="39"/>
      <c r="I137" s="226"/>
      <c r="J137" s="39"/>
      <c r="K137" s="39"/>
      <c r="L137" s="43"/>
      <c r="M137" s="227"/>
      <c r="N137" s="228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157</v>
      </c>
      <c r="AU137" s="16" t="s">
        <v>77</v>
      </c>
    </row>
    <row r="138" s="1" customFormat="1" ht="16.5" customHeight="1">
      <c r="A138" s="37"/>
      <c r="B138" s="38"/>
      <c r="C138" s="211" t="s">
        <v>7</v>
      </c>
      <c r="D138" s="211" t="s">
        <v>151</v>
      </c>
      <c r="E138" s="212" t="s">
        <v>1007</v>
      </c>
      <c r="F138" s="213" t="s">
        <v>1008</v>
      </c>
      <c r="G138" s="214" t="s">
        <v>484</v>
      </c>
      <c r="H138" s="215">
        <v>36</v>
      </c>
      <c r="I138" s="216">
        <v>16.52</v>
      </c>
      <c r="J138" s="217">
        <f>ROUND(I138*H138,2)</f>
        <v>594.72000000000003</v>
      </c>
      <c r="K138" s="213" t="s">
        <v>19</v>
      </c>
      <c r="L138" s="43"/>
      <c r="M138" s="218" t="s">
        <v>19</v>
      </c>
      <c r="N138" s="219" t="s">
        <v>44</v>
      </c>
      <c r="O138" s="83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2" t="s">
        <v>91</v>
      </c>
      <c r="AT138" s="222" t="s">
        <v>151</v>
      </c>
      <c r="AU138" s="222" t="s">
        <v>77</v>
      </c>
      <c r="AY138" s="16" t="s">
        <v>148</v>
      </c>
      <c r="BE138" s="223">
        <f>IF(N138="základní",J138,0)</f>
        <v>594.72000000000003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6" t="s">
        <v>77</v>
      </c>
      <c r="BK138" s="223">
        <f>ROUND(I138*H138,2)</f>
        <v>594.72000000000003</v>
      </c>
      <c r="BL138" s="16" t="s">
        <v>91</v>
      </c>
      <c r="BM138" s="222" t="s">
        <v>500</v>
      </c>
    </row>
    <row r="139" s="1" customFormat="1">
      <c r="A139" s="37"/>
      <c r="B139" s="38"/>
      <c r="C139" s="39"/>
      <c r="D139" s="224" t="s">
        <v>157</v>
      </c>
      <c r="E139" s="39"/>
      <c r="F139" s="225" t="s">
        <v>1008</v>
      </c>
      <c r="G139" s="39"/>
      <c r="H139" s="39"/>
      <c r="I139" s="226"/>
      <c r="J139" s="39"/>
      <c r="K139" s="39"/>
      <c r="L139" s="43"/>
      <c r="M139" s="227"/>
      <c r="N139" s="228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157</v>
      </c>
      <c r="AU139" s="16" t="s">
        <v>77</v>
      </c>
    </row>
    <row r="140" s="1" customFormat="1" ht="16.5" customHeight="1">
      <c r="A140" s="37"/>
      <c r="B140" s="38"/>
      <c r="C140" s="211" t="s">
        <v>276</v>
      </c>
      <c r="D140" s="211" t="s">
        <v>151</v>
      </c>
      <c r="E140" s="212" t="s">
        <v>1009</v>
      </c>
      <c r="F140" s="213" t="s">
        <v>1010</v>
      </c>
      <c r="G140" s="214" t="s">
        <v>484</v>
      </c>
      <c r="H140" s="215">
        <v>18</v>
      </c>
      <c r="I140" s="216">
        <v>16.52</v>
      </c>
      <c r="J140" s="217">
        <f>ROUND(I140*H140,2)</f>
        <v>297.36000000000001</v>
      </c>
      <c r="K140" s="213" t="s">
        <v>19</v>
      </c>
      <c r="L140" s="43"/>
      <c r="M140" s="218" t="s">
        <v>19</v>
      </c>
      <c r="N140" s="219" t="s">
        <v>44</v>
      </c>
      <c r="O140" s="83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2" t="s">
        <v>91</v>
      </c>
      <c r="AT140" s="222" t="s">
        <v>151</v>
      </c>
      <c r="AU140" s="222" t="s">
        <v>77</v>
      </c>
      <c r="AY140" s="16" t="s">
        <v>148</v>
      </c>
      <c r="BE140" s="223">
        <f>IF(N140="základní",J140,0)</f>
        <v>297.36000000000001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6" t="s">
        <v>77</v>
      </c>
      <c r="BK140" s="223">
        <f>ROUND(I140*H140,2)</f>
        <v>297.36000000000001</v>
      </c>
      <c r="BL140" s="16" t="s">
        <v>91</v>
      </c>
      <c r="BM140" s="222" t="s">
        <v>512</v>
      </c>
    </row>
    <row r="141" s="1" customFormat="1">
      <c r="A141" s="37"/>
      <c r="B141" s="38"/>
      <c r="C141" s="39"/>
      <c r="D141" s="224" t="s">
        <v>157</v>
      </c>
      <c r="E141" s="39"/>
      <c r="F141" s="225" t="s">
        <v>1010</v>
      </c>
      <c r="G141" s="39"/>
      <c r="H141" s="39"/>
      <c r="I141" s="226"/>
      <c r="J141" s="39"/>
      <c r="K141" s="39"/>
      <c r="L141" s="43"/>
      <c r="M141" s="227"/>
      <c r="N141" s="228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157</v>
      </c>
      <c r="AU141" s="16" t="s">
        <v>77</v>
      </c>
    </row>
    <row r="142" s="11" customFormat="1" ht="25.92" customHeight="1">
      <c r="A142" s="11"/>
      <c r="B142" s="195"/>
      <c r="C142" s="196"/>
      <c r="D142" s="197" t="s">
        <v>72</v>
      </c>
      <c r="E142" s="198" t="s">
        <v>1011</v>
      </c>
      <c r="F142" s="198" t="s">
        <v>1012</v>
      </c>
      <c r="G142" s="196"/>
      <c r="H142" s="196"/>
      <c r="I142" s="199"/>
      <c r="J142" s="200">
        <f>BK142</f>
        <v>0</v>
      </c>
      <c r="K142" s="196"/>
      <c r="L142" s="201"/>
      <c r="M142" s="202"/>
      <c r="N142" s="203"/>
      <c r="O142" s="203"/>
      <c r="P142" s="204">
        <v>0</v>
      </c>
      <c r="Q142" s="203"/>
      <c r="R142" s="204">
        <v>0</v>
      </c>
      <c r="S142" s="203"/>
      <c r="T142" s="205">
        <v>0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R142" s="206" t="s">
        <v>77</v>
      </c>
      <c r="AT142" s="207" t="s">
        <v>72</v>
      </c>
      <c r="AU142" s="207" t="s">
        <v>73</v>
      </c>
      <c r="AY142" s="206" t="s">
        <v>148</v>
      </c>
      <c r="BK142" s="208">
        <v>0</v>
      </c>
    </row>
    <row r="143" s="11" customFormat="1" ht="25.92" customHeight="1">
      <c r="A143" s="11"/>
      <c r="B143" s="195"/>
      <c r="C143" s="196"/>
      <c r="D143" s="197" t="s">
        <v>72</v>
      </c>
      <c r="E143" s="198" t="s">
        <v>979</v>
      </c>
      <c r="F143" s="198" t="s">
        <v>980</v>
      </c>
      <c r="G143" s="196"/>
      <c r="H143" s="196"/>
      <c r="I143" s="199"/>
      <c r="J143" s="200">
        <f>BK143</f>
        <v>33127.32</v>
      </c>
      <c r="K143" s="196"/>
      <c r="L143" s="201"/>
      <c r="M143" s="202"/>
      <c r="N143" s="203"/>
      <c r="O143" s="203"/>
      <c r="P143" s="204">
        <f>SUM(P144:P167)</f>
        <v>0</v>
      </c>
      <c r="Q143" s="203"/>
      <c r="R143" s="204">
        <f>SUM(R144:R167)</f>
        <v>0</v>
      </c>
      <c r="S143" s="203"/>
      <c r="T143" s="205">
        <f>SUM(T144:T167)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06" t="s">
        <v>77</v>
      </c>
      <c r="AT143" s="207" t="s">
        <v>72</v>
      </c>
      <c r="AU143" s="207" t="s">
        <v>73</v>
      </c>
      <c r="AY143" s="206" t="s">
        <v>148</v>
      </c>
      <c r="BK143" s="208">
        <f>SUM(BK144:BK167)</f>
        <v>33127.32</v>
      </c>
    </row>
    <row r="144" s="1" customFormat="1" ht="16.5" customHeight="1">
      <c r="A144" s="37"/>
      <c r="B144" s="38"/>
      <c r="C144" s="211" t="s">
        <v>284</v>
      </c>
      <c r="D144" s="211" t="s">
        <v>151</v>
      </c>
      <c r="E144" s="212" t="s">
        <v>1114</v>
      </c>
      <c r="F144" s="213" t="s">
        <v>1115</v>
      </c>
      <c r="G144" s="214" t="s">
        <v>716</v>
      </c>
      <c r="H144" s="215">
        <v>30</v>
      </c>
      <c r="I144" s="216">
        <v>41.299999999999997</v>
      </c>
      <c r="J144" s="217">
        <f>ROUND(I144*H144,2)</f>
        <v>1239</v>
      </c>
      <c r="K144" s="213" t="s">
        <v>19</v>
      </c>
      <c r="L144" s="43"/>
      <c r="M144" s="218" t="s">
        <v>19</v>
      </c>
      <c r="N144" s="219" t="s">
        <v>44</v>
      </c>
      <c r="O144" s="83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91</v>
      </c>
      <c r="AT144" s="222" t="s">
        <v>151</v>
      </c>
      <c r="AU144" s="222" t="s">
        <v>77</v>
      </c>
      <c r="AY144" s="16" t="s">
        <v>148</v>
      </c>
      <c r="BE144" s="223">
        <f>IF(N144="základní",J144,0)</f>
        <v>1239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6" t="s">
        <v>77</v>
      </c>
      <c r="BK144" s="223">
        <f>ROUND(I144*H144,2)</f>
        <v>1239</v>
      </c>
      <c r="BL144" s="16" t="s">
        <v>91</v>
      </c>
      <c r="BM144" s="222" t="s">
        <v>526</v>
      </c>
    </row>
    <row r="145" s="1" customFormat="1">
      <c r="A145" s="37"/>
      <c r="B145" s="38"/>
      <c r="C145" s="39"/>
      <c r="D145" s="224" t="s">
        <v>157</v>
      </c>
      <c r="E145" s="39"/>
      <c r="F145" s="225" t="s">
        <v>1115</v>
      </c>
      <c r="G145" s="39"/>
      <c r="H145" s="39"/>
      <c r="I145" s="226"/>
      <c r="J145" s="39"/>
      <c r="K145" s="39"/>
      <c r="L145" s="43"/>
      <c r="M145" s="227"/>
      <c r="N145" s="228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157</v>
      </c>
      <c r="AU145" s="16" t="s">
        <v>77</v>
      </c>
    </row>
    <row r="146" s="1" customFormat="1" ht="16.5" customHeight="1">
      <c r="A146" s="37"/>
      <c r="B146" s="38"/>
      <c r="C146" s="211" t="s">
        <v>291</v>
      </c>
      <c r="D146" s="211" t="s">
        <v>151</v>
      </c>
      <c r="E146" s="212" t="s">
        <v>1116</v>
      </c>
      <c r="F146" s="213" t="s">
        <v>1117</v>
      </c>
      <c r="G146" s="214" t="s">
        <v>716</v>
      </c>
      <c r="H146" s="215">
        <v>80</v>
      </c>
      <c r="I146" s="216">
        <v>94.400000000000006</v>
      </c>
      <c r="J146" s="217">
        <f>ROUND(I146*H146,2)</f>
        <v>7552</v>
      </c>
      <c r="K146" s="213" t="s">
        <v>19</v>
      </c>
      <c r="L146" s="43"/>
      <c r="M146" s="218" t="s">
        <v>19</v>
      </c>
      <c r="N146" s="219" t="s">
        <v>44</v>
      </c>
      <c r="O146" s="83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2" t="s">
        <v>91</v>
      </c>
      <c r="AT146" s="222" t="s">
        <v>151</v>
      </c>
      <c r="AU146" s="222" t="s">
        <v>77</v>
      </c>
      <c r="AY146" s="16" t="s">
        <v>148</v>
      </c>
      <c r="BE146" s="223">
        <f>IF(N146="základní",J146,0)</f>
        <v>7552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6" t="s">
        <v>77</v>
      </c>
      <c r="BK146" s="223">
        <f>ROUND(I146*H146,2)</f>
        <v>7552</v>
      </c>
      <c r="BL146" s="16" t="s">
        <v>91</v>
      </c>
      <c r="BM146" s="222" t="s">
        <v>543</v>
      </c>
    </row>
    <row r="147" s="1" customFormat="1">
      <c r="A147" s="37"/>
      <c r="B147" s="38"/>
      <c r="C147" s="39"/>
      <c r="D147" s="224" t="s">
        <v>157</v>
      </c>
      <c r="E147" s="39"/>
      <c r="F147" s="225" t="s">
        <v>1118</v>
      </c>
      <c r="G147" s="39"/>
      <c r="H147" s="39"/>
      <c r="I147" s="226"/>
      <c r="J147" s="39"/>
      <c r="K147" s="39"/>
      <c r="L147" s="43"/>
      <c r="M147" s="227"/>
      <c r="N147" s="228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157</v>
      </c>
      <c r="AU147" s="16" t="s">
        <v>77</v>
      </c>
    </row>
    <row r="148" s="1" customFormat="1" ht="16.5" customHeight="1">
      <c r="A148" s="37"/>
      <c r="B148" s="38"/>
      <c r="C148" s="211" t="s">
        <v>297</v>
      </c>
      <c r="D148" s="211" t="s">
        <v>151</v>
      </c>
      <c r="E148" s="212" t="s">
        <v>1015</v>
      </c>
      <c r="F148" s="213" t="s">
        <v>1016</v>
      </c>
      <c r="G148" s="214" t="s">
        <v>716</v>
      </c>
      <c r="H148" s="215">
        <v>4</v>
      </c>
      <c r="I148" s="216">
        <v>30.68</v>
      </c>
      <c r="J148" s="217">
        <f>ROUND(I148*H148,2)</f>
        <v>122.72</v>
      </c>
      <c r="K148" s="213" t="s">
        <v>19</v>
      </c>
      <c r="L148" s="43"/>
      <c r="M148" s="218" t="s">
        <v>19</v>
      </c>
      <c r="N148" s="219" t="s">
        <v>44</v>
      </c>
      <c r="O148" s="83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91</v>
      </c>
      <c r="AT148" s="222" t="s">
        <v>151</v>
      </c>
      <c r="AU148" s="222" t="s">
        <v>77</v>
      </c>
      <c r="AY148" s="16" t="s">
        <v>148</v>
      </c>
      <c r="BE148" s="223">
        <f>IF(N148="základní",J148,0)</f>
        <v>122.72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77</v>
      </c>
      <c r="BK148" s="223">
        <f>ROUND(I148*H148,2)</f>
        <v>122.72</v>
      </c>
      <c r="BL148" s="16" t="s">
        <v>91</v>
      </c>
      <c r="BM148" s="222" t="s">
        <v>736</v>
      </c>
    </row>
    <row r="149" s="1" customFormat="1">
      <c r="A149" s="37"/>
      <c r="B149" s="38"/>
      <c r="C149" s="39"/>
      <c r="D149" s="224" t="s">
        <v>157</v>
      </c>
      <c r="E149" s="39"/>
      <c r="F149" s="225" t="s">
        <v>1016</v>
      </c>
      <c r="G149" s="39"/>
      <c r="H149" s="39"/>
      <c r="I149" s="226"/>
      <c r="J149" s="39"/>
      <c r="K149" s="39"/>
      <c r="L149" s="43"/>
      <c r="M149" s="227"/>
      <c r="N149" s="228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157</v>
      </c>
      <c r="AU149" s="16" t="s">
        <v>77</v>
      </c>
    </row>
    <row r="150" s="1" customFormat="1" ht="16.5" customHeight="1">
      <c r="A150" s="37"/>
      <c r="B150" s="38"/>
      <c r="C150" s="211" t="s">
        <v>303</v>
      </c>
      <c r="D150" s="211" t="s">
        <v>151</v>
      </c>
      <c r="E150" s="212" t="s">
        <v>1017</v>
      </c>
      <c r="F150" s="213" t="s">
        <v>1018</v>
      </c>
      <c r="G150" s="214" t="s">
        <v>716</v>
      </c>
      <c r="H150" s="215">
        <v>260</v>
      </c>
      <c r="I150" s="216">
        <v>25.960000000000001</v>
      </c>
      <c r="J150" s="217">
        <f>ROUND(I150*H150,2)</f>
        <v>6749.6000000000004</v>
      </c>
      <c r="K150" s="213" t="s">
        <v>19</v>
      </c>
      <c r="L150" s="43"/>
      <c r="M150" s="218" t="s">
        <v>19</v>
      </c>
      <c r="N150" s="219" t="s">
        <v>44</v>
      </c>
      <c r="O150" s="83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2" t="s">
        <v>91</v>
      </c>
      <c r="AT150" s="222" t="s">
        <v>151</v>
      </c>
      <c r="AU150" s="222" t="s">
        <v>77</v>
      </c>
      <c r="AY150" s="16" t="s">
        <v>148</v>
      </c>
      <c r="BE150" s="223">
        <f>IF(N150="základní",J150,0)</f>
        <v>6749.6000000000004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6" t="s">
        <v>77</v>
      </c>
      <c r="BK150" s="223">
        <f>ROUND(I150*H150,2)</f>
        <v>6749.6000000000004</v>
      </c>
      <c r="BL150" s="16" t="s">
        <v>91</v>
      </c>
      <c r="BM150" s="222" t="s">
        <v>740</v>
      </c>
    </row>
    <row r="151" s="1" customFormat="1">
      <c r="A151" s="37"/>
      <c r="B151" s="38"/>
      <c r="C151" s="39"/>
      <c r="D151" s="224" t="s">
        <v>157</v>
      </c>
      <c r="E151" s="39"/>
      <c r="F151" s="225" t="s">
        <v>1018</v>
      </c>
      <c r="G151" s="39"/>
      <c r="H151" s="39"/>
      <c r="I151" s="226"/>
      <c r="J151" s="39"/>
      <c r="K151" s="39"/>
      <c r="L151" s="43"/>
      <c r="M151" s="227"/>
      <c r="N151" s="228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157</v>
      </c>
      <c r="AU151" s="16" t="s">
        <v>77</v>
      </c>
    </row>
    <row r="152" s="1" customFormat="1" ht="16.5" customHeight="1">
      <c r="A152" s="37"/>
      <c r="B152" s="38"/>
      <c r="C152" s="211" t="s">
        <v>309</v>
      </c>
      <c r="D152" s="211" t="s">
        <v>151</v>
      </c>
      <c r="E152" s="212" t="s">
        <v>1119</v>
      </c>
      <c r="F152" s="213" t="s">
        <v>1120</v>
      </c>
      <c r="G152" s="214" t="s">
        <v>716</v>
      </c>
      <c r="H152" s="215">
        <v>160</v>
      </c>
      <c r="I152" s="216">
        <v>25.960000000000001</v>
      </c>
      <c r="J152" s="217">
        <f>ROUND(I152*H152,2)</f>
        <v>4153.6000000000004</v>
      </c>
      <c r="K152" s="213" t="s">
        <v>19</v>
      </c>
      <c r="L152" s="43"/>
      <c r="M152" s="218" t="s">
        <v>19</v>
      </c>
      <c r="N152" s="219" t="s">
        <v>44</v>
      </c>
      <c r="O152" s="83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2" t="s">
        <v>91</v>
      </c>
      <c r="AT152" s="222" t="s">
        <v>151</v>
      </c>
      <c r="AU152" s="222" t="s">
        <v>77</v>
      </c>
      <c r="AY152" s="16" t="s">
        <v>148</v>
      </c>
      <c r="BE152" s="223">
        <f>IF(N152="základní",J152,0)</f>
        <v>4153.6000000000004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6" t="s">
        <v>77</v>
      </c>
      <c r="BK152" s="223">
        <f>ROUND(I152*H152,2)</f>
        <v>4153.6000000000004</v>
      </c>
      <c r="BL152" s="16" t="s">
        <v>91</v>
      </c>
      <c r="BM152" s="222" t="s">
        <v>745</v>
      </c>
    </row>
    <row r="153" s="1" customFormat="1">
      <c r="A153" s="37"/>
      <c r="B153" s="38"/>
      <c r="C153" s="39"/>
      <c r="D153" s="224" t="s">
        <v>157</v>
      </c>
      <c r="E153" s="39"/>
      <c r="F153" s="225" t="s">
        <v>1120</v>
      </c>
      <c r="G153" s="39"/>
      <c r="H153" s="39"/>
      <c r="I153" s="226"/>
      <c r="J153" s="39"/>
      <c r="K153" s="39"/>
      <c r="L153" s="43"/>
      <c r="M153" s="227"/>
      <c r="N153" s="228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157</v>
      </c>
      <c r="AU153" s="16" t="s">
        <v>77</v>
      </c>
    </row>
    <row r="154" s="1" customFormat="1" ht="16.5" customHeight="1">
      <c r="A154" s="37"/>
      <c r="B154" s="38"/>
      <c r="C154" s="211" t="s">
        <v>315</v>
      </c>
      <c r="D154" s="211" t="s">
        <v>151</v>
      </c>
      <c r="E154" s="212" t="s">
        <v>1019</v>
      </c>
      <c r="F154" s="213" t="s">
        <v>1020</v>
      </c>
      <c r="G154" s="214" t="s">
        <v>716</v>
      </c>
      <c r="H154" s="215">
        <v>20</v>
      </c>
      <c r="I154" s="216">
        <v>23.600000000000001</v>
      </c>
      <c r="J154" s="217">
        <f>ROUND(I154*H154,2)</f>
        <v>472</v>
      </c>
      <c r="K154" s="213" t="s">
        <v>19</v>
      </c>
      <c r="L154" s="43"/>
      <c r="M154" s="218" t="s">
        <v>19</v>
      </c>
      <c r="N154" s="219" t="s">
        <v>44</v>
      </c>
      <c r="O154" s="83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2" t="s">
        <v>91</v>
      </c>
      <c r="AT154" s="222" t="s">
        <v>151</v>
      </c>
      <c r="AU154" s="222" t="s">
        <v>77</v>
      </c>
      <c r="AY154" s="16" t="s">
        <v>148</v>
      </c>
      <c r="BE154" s="223">
        <f>IF(N154="základní",J154,0)</f>
        <v>472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6" t="s">
        <v>77</v>
      </c>
      <c r="BK154" s="223">
        <f>ROUND(I154*H154,2)</f>
        <v>472</v>
      </c>
      <c r="BL154" s="16" t="s">
        <v>91</v>
      </c>
      <c r="BM154" s="222" t="s">
        <v>753</v>
      </c>
    </row>
    <row r="155" s="1" customFormat="1">
      <c r="A155" s="37"/>
      <c r="B155" s="38"/>
      <c r="C155" s="39"/>
      <c r="D155" s="224" t="s">
        <v>157</v>
      </c>
      <c r="E155" s="39"/>
      <c r="F155" s="225" t="s">
        <v>1020</v>
      </c>
      <c r="G155" s="39"/>
      <c r="H155" s="39"/>
      <c r="I155" s="226"/>
      <c r="J155" s="39"/>
      <c r="K155" s="39"/>
      <c r="L155" s="43"/>
      <c r="M155" s="227"/>
      <c r="N155" s="228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157</v>
      </c>
      <c r="AU155" s="16" t="s">
        <v>77</v>
      </c>
    </row>
    <row r="156" s="1" customFormat="1" ht="16.5" customHeight="1">
      <c r="A156" s="37"/>
      <c r="B156" s="38"/>
      <c r="C156" s="211" t="s">
        <v>319</v>
      </c>
      <c r="D156" s="211" t="s">
        <v>151</v>
      </c>
      <c r="E156" s="212" t="s">
        <v>1021</v>
      </c>
      <c r="F156" s="213" t="s">
        <v>1022</v>
      </c>
      <c r="G156" s="214" t="s">
        <v>484</v>
      </c>
      <c r="H156" s="215">
        <v>36</v>
      </c>
      <c r="I156" s="216">
        <v>23.600000000000001</v>
      </c>
      <c r="J156" s="217">
        <f>ROUND(I156*H156,2)</f>
        <v>849.60000000000002</v>
      </c>
      <c r="K156" s="213" t="s">
        <v>19</v>
      </c>
      <c r="L156" s="43"/>
      <c r="M156" s="218" t="s">
        <v>19</v>
      </c>
      <c r="N156" s="219" t="s">
        <v>44</v>
      </c>
      <c r="O156" s="83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91</v>
      </c>
      <c r="AT156" s="222" t="s">
        <v>151</v>
      </c>
      <c r="AU156" s="222" t="s">
        <v>77</v>
      </c>
      <c r="AY156" s="16" t="s">
        <v>148</v>
      </c>
      <c r="BE156" s="223">
        <f>IF(N156="základní",J156,0)</f>
        <v>849.60000000000002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6" t="s">
        <v>77</v>
      </c>
      <c r="BK156" s="223">
        <f>ROUND(I156*H156,2)</f>
        <v>849.60000000000002</v>
      </c>
      <c r="BL156" s="16" t="s">
        <v>91</v>
      </c>
      <c r="BM156" s="222" t="s">
        <v>757</v>
      </c>
    </row>
    <row r="157" s="1" customFormat="1">
      <c r="A157" s="37"/>
      <c r="B157" s="38"/>
      <c r="C157" s="39"/>
      <c r="D157" s="224" t="s">
        <v>157</v>
      </c>
      <c r="E157" s="39"/>
      <c r="F157" s="225" t="s">
        <v>1022</v>
      </c>
      <c r="G157" s="39"/>
      <c r="H157" s="39"/>
      <c r="I157" s="226"/>
      <c r="J157" s="39"/>
      <c r="K157" s="39"/>
      <c r="L157" s="43"/>
      <c r="M157" s="227"/>
      <c r="N157" s="228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157</v>
      </c>
      <c r="AU157" s="16" t="s">
        <v>77</v>
      </c>
    </row>
    <row r="158" s="1" customFormat="1" ht="16.5" customHeight="1">
      <c r="A158" s="37"/>
      <c r="B158" s="38"/>
      <c r="C158" s="211" t="s">
        <v>325</v>
      </c>
      <c r="D158" s="211" t="s">
        <v>151</v>
      </c>
      <c r="E158" s="212" t="s">
        <v>1123</v>
      </c>
      <c r="F158" s="213" t="s">
        <v>1124</v>
      </c>
      <c r="G158" s="214" t="s">
        <v>484</v>
      </c>
      <c r="H158" s="215">
        <v>20</v>
      </c>
      <c r="I158" s="216">
        <v>47.200000000000003</v>
      </c>
      <c r="J158" s="217">
        <f>ROUND(I158*H158,2)</f>
        <v>944</v>
      </c>
      <c r="K158" s="213" t="s">
        <v>19</v>
      </c>
      <c r="L158" s="43"/>
      <c r="M158" s="218" t="s">
        <v>19</v>
      </c>
      <c r="N158" s="219" t="s">
        <v>44</v>
      </c>
      <c r="O158" s="83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2" t="s">
        <v>91</v>
      </c>
      <c r="AT158" s="222" t="s">
        <v>151</v>
      </c>
      <c r="AU158" s="222" t="s">
        <v>77</v>
      </c>
      <c r="AY158" s="16" t="s">
        <v>148</v>
      </c>
      <c r="BE158" s="223">
        <f>IF(N158="základní",J158,0)</f>
        <v>944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6" t="s">
        <v>77</v>
      </c>
      <c r="BK158" s="223">
        <f>ROUND(I158*H158,2)</f>
        <v>944</v>
      </c>
      <c r="BL158" s="16" t="s">
        <v>91</v>
      </c>
      <c r="BM158" s="222" t="s">
        <v>761</v>
      </c>
    </row>
    <row r="159" s="1" customFormat="1">
      <c r="A159" s="37"/>
      <c r="B159" s="38"/>
      <c r="C159" s="39"/>
      <c r="D159" s="224" t="s">
        <v>157</v>
      </c>
      <c r="E159" s="39"/>
      <c r="F159" s="225" t="s">
        <v>1124</v>
      </c>
      <c r="G159" s="39"/>
      <c r="H159" s="39"/>
      <c r="I159" s="226"/>
      <c r="J159" s="39"/>
      <c r="K159" s="39"/>
      <c r="L159" s="43"/>
      <c r="M159" s="227"/>
      <c r="N159" s="228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157</v>
      </c>
      <c r="AU159" s="16" t="s">
        <v>77</v>
      </c>
    </row>
    <row r="160" s="1" customFormat="1" ht="16.5" customHeight="1">
      <c r="A160" s="37"/>
      <c r="B160" s="38"/>
      <c r="C160" s="211" t="s">
        <v>331</v>
      </c>
      <c r="D160" s="211" t="s">
        <v>151</v>
      </c>
      <c r="E160" s="212" t="s">
        <v>1126</v>
      </c>
      <c r="F160" s="213" t="s">
        <v>1127</v>
      </c>
      <c r="G160" s="214" t="s">
        <v>484</v>
      </c>
      <c r="H160" s="215">
        <v>8</v>
      </c>
      <c r="I160" s="216">
        <v>76.700000000000003</v>
      </c>
      <c r="J160" s="217">
        <f>ROUND(I160*H160,2)</f>
        <v>613.60000000000002</v>
      </c>
      <c r="K160" s="213" t="s">
        <v>19</v>
      </c>
      <c r="L160" s="43"/>
      <c r="M160" s="218" t="s">
        <v>19</v>
      </c>
      <c r="N160" s="219" t="s">
        <v>44</v>
      </c>
      <c r="O160" s="83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2" t="s">
        <v>91</v>
      </c>
      <c r="AT160" s="222" t="s">
        <v>151</v>
      </c>
      <c r="AU160" s="222" t="s">
        <v>77</v>
      </c>
      <c r="AY160" s="16" t="s">
        <v>148</v>
      </c>
      <c r="BE160" s="223">
        <f>IF(N160="základní",J160,0)</f>
        <v>613.60000000000002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6" t="s">
        <v>77</v>
      </c>
      <c r="BK160" s="223">
        <f>ROUND(I160*H160,2)</f>
        <v>613.60000000000002</v>
      </c>
      <c r="BL160" s="16" t="s">
        <v>91</v>
      </c>
      <c r="BM160" s="222" t="s">
        <v>765</v>
      </c>
    </row>
    <row r="161" s="1" customFormat="1">
      <c r="A161" s="37"/>
      <c r="B161" s="38"/>
      <c r="C161" s="39"/>
      <c r="D161" s="224" t="s">
        <v>157</v>
      </c>
      <c r="E161" s="39"/>
      <c r="F161" s="225" t="s">
        <v>1127</v>
      </c>
      <c r="G161" s="39"/>
      <c r="H161" s="39"/>
      <c r="I161" s="226"/>
      <c r="J161" s="39"/>
      <c r="K161" s="39"/>
      <c r="L161" s="43"/>
      <c r="M161" s="227"/>
      <c r="N161" s="228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157</v>
      </c>
      <c r="AU161" s="16" t="s">
        <v>77</v>
      </c>
    </row>
    <row r="162" s="1" customFormat="1" ht="16.5" customHeight="1">
      <c r="A162" s="37"/>
      <c r="B162" s="38"/>
      <c r="C162" s="211" t="s">
        <v>337</v>
      </c>
      <c r="D162" s="211" t="s">
        <v>151</v>
      </c>
      <c r="E162" s="212" t="s">
        <v>1025</v>
      </c>
      <c r="F162" s="213" t="s">
        <v>1026</v>
      </c>
      <c r="G162" s="214" t="s">
        <v>484</v>
      </c>
      <c r="H162" s="215">
        <v>36</v>
      </c>
      <c r="I162" s="216">
        <v>76.700000000000003</v>
      </c>
      <c r="J162" s="217">
        <f>ROUND(I162*H162,2)</f>
        <v>2761.1999999999998</v>
      </c>
      <c r="K162" s="213" t="s">
        <v>19</v>
      </c>
      <c r="L162" s="43"/>
      <c r="M162" s="218" t="s">
        <v>19</v>
      </c>
      <c r="N162" s="219" t="s">
        <v>44</v>
      </c>
      <c r="O162" s="83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2" t="s">
        <v>91</v>
      </c>
      <c r="AT162" s="222" t="s">
        <v>151</v>
      </c>
      <c r="AU162" s="222" t="s">
        <v>77</v>
      </c>
      <c r="AY162" s="16" t="s">
        <v>148</v>
      </c>
      <c r="BE162" s="223">
        <f>IF(N162="základní",J162,0)</f>
        <v>2761.1999999999998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6" t="s">
        <v>77</v>
      </c>
      <c r="BK162" s="223">
        <f>ROUND(I162*H162,2)</f>
        <v>2761.1999999999998</v>
      </c>
      <c r="BL162" s="16" t="s">
        <v>91</v>
      </c>
      <c r="BM162" s="222" t="s">
        <v>769</v>
      </c>
    </row>
    <row r="163" s="1" customFormat="1">
      <c r="A163" s="37"/>
      <c r="B163" s="38"/>
      <c r="C163" s="39"/>
      <c r="D163" s="224" t="s">
        <v>157</v>
      </c>
      <c r="E163" s="39"/>
      <c r="F163" s="225" t="s">
        <v>1026</v>
      </c>
      <c r="G163" s="39"/>
      <c r="H163" s="39"/>
      <c r="I163" s="226"/>
      <c r="J163" s="39"/>
      <c r="K163" s="39"/>
      <c r="L163" s="43"/>
      <c r="M163" s="227"/>
      <c r="N163" s="228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157</v>
      </c>
      <c r="AU163" s="16" t="s">
        <v>77</v>
      </c>
    </row>
    <row r="164" s="1" customFormat="1" ht="16.5" customHeight="1">
      <c r="A164" s="37"/>
      <c r="B164" s="38"/>
      <c r="C164" s="211" t="s">
        <v>343</v>
      </c>
      <c r="D164" s="211" t="s">
        <v>151</v>
      </c>
      <c r="E164" s="212" t="s">
        <v>1130</v>
      </c>
      <c r="F164" s="213" t="s">
        <v>1131</v>
      </c>
      <c r="G164" s="214" t="s">
        <v>484</v>
      </c>
      <c r="H164" s="215">
        <v>21</v>
      </c>
      <c r="I164" s="216">
        <v>295</v>
      </c>
      <c r="J164" s="217">
        <f>ROUND(I164*H164,2)</f>
        <v>6195</v>
      </c>
      <c r="K164" s="213" t="s">
        <v>19</v>
      </c>
      <c r="L164" s="43"/>
      <c r="M164" s="218" t="s">
        <v>19</v>
      </c>
      <c r="N164" s="219" t="s">
        <v>44</v>
      </c>
      <c r="O164" s="83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91</v>
      </c>
      <c r="AT164" s="222" t="s">
        <v>151</v>
      </c>
      <c r="AU164" s="222" t="s">
        <v>77</v>
      </c>
      <c r="AY164" s="16" t="s">
        <v>148</v>
      </c>
      <c r="BE164" s="223">
        <f>IF(N164="základní",J164,0)</f>
        <v>6195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77</v>
      </c>
      <c r="BK164" s="223">
        <f>ROUND(I164*H164,2)</f>
        <v>6195</v>
      </c>
      <c r="BL164" s="16" t="s">
        <v>91</v>
      </c>
      <c r="BM164" s="222" t="s">
        <v>778</v>
      </c>
    </row>
    <row r="165" s="1" customFormat="1">
      <c r="A165" s="37"/>
      <c r="B165" s="38"/>
      <c r="C165" s="39"/>
      <c r="D165" s="224" t="s">
        <v>157</v>
      </c>
      <c r="E165" s="39"/>
      <c r="F165" s="225" t="s">
        <v>1131</v>
      </c>
      <c r="G165" s="39"/>
      <c r="H165" s="39"/>
      <c r="I165" s="226"/>
      <c r="J165" s="39"/>
      <c r="K165" s="39"/>
      <c r="L165" s="43"/>
      <c r="M165" s="227"/>
      <c r="N165" s="228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157</v>
      </c>
      <c r="AU165" s="16" t="s">
        <v>77</v>
      </c>
    </row>
    <row r="166" s="1" customFormat="1" ht="16.5" customHeight="1">
      <c r="A166" s="37"/>
      <c r="B166" s="38"/>
      <c r="C166" s="211" t="s">
        <v>351</v>
      </c>
      <c r="D166" s="211" t="s">
        <v>151</v>
      </c>
      <c r="E166" s="212" t="s">
        <v>1133</v>
      </c>
      <c r="F166" s="213" t="s">
        <v>1134</v>
      </c>
      <c r="G166" s="214" t="s">
        <v>484</v>
      </c>
      <c r="H166" s="215">
        <v>5</v>
      </c>
      <c r="I166" s="216">
        <v>295</v>
      </c>
      <c r="J166" s="217">
        <f>ROUND(I166*H166,2)</f>
        <v>1475</v>
      </c>
      <c r="K166" s="213" t="s">
        <v>19</v>
      </c>
      <c r="L166" s="43"/>
      <c r="M166" s="218" t="s">
        <v>19</v>
      </c>
      <c r="N166" s="219" t="s">
        <v>44</v>
      </c>
      <c r="O166" s="83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2" t="s">
        <v>91</v>
      </c>
      <c r="AT166" s="222" t="s">
        <v>151</v>
      </c>
      <c r="AU166" s="222" t="s">
        <v>77</v>
      </c>
      <c r="AY166" s="16" t="s">
        <v>148</v>
      </c>
      <c r="BE166" s="223">
        <f>IF(N166="základní",J166,0)</f>
        <v>1475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6" t="s">
        <v>77</v>
      </c>
      <c r="BK166" s="223">
        <f>ROUND(I166*H166,2)</f>
        <v>1475</v>
      </c>
      <c r="BL166" s="16" t="s">
        <v>91</v>
      </c>
      <c r="BM166" s="222" t="s">
        <v>782</v>
      </c>
    </row>
    <row r="167" s="1" customFormat="1">
      <c r="A167" s="37"/>
      <c r="B167" s="38"/>
      <c r="C167" s="39"/>
      <c r="D167" s="224" t="s">
        <v>157</v>
      </c>
      <c r="E167" s="39"/>
      <c r="F167" s="225" t="s">
        <v>1134</v>
      </c>
      <c r="G167" s="39"/>
      <c r="H167" s="39"/>
      <c r="I167" s="226"/>
      <c r="J167" s="39"/>
      <c r="K167" s="39"/>
      <c r="L167" s="43"/>
      <c r="M167" s="227"/>
      <c r="N167" s="228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157</v>
      </c>
      <c r="AU167" s="16" t="s">
        <v>77</v>
      </c>
    </row>
    <row r="168" s="11" customFormat="1" ht="25.92" customHeight="1">
      <c r="A168" s="11"/>
      <c r="B168" s="195"/>
      <c r="C168" s="196"/>
      <c r="D168" s="197" t="s">
        <v>72</v>
      </c>
      <c r="E168" s="198" t="s">
        <v>997</v>
      </c>
      <c r="F168" s="198" t="s">
        <v>998</v>
      </c>
      <c r="G168" s="196"/>
      <c r="H168" s="196"/>
      <c r="I168" s="199"/>
      <c r="J168" s="200">
        <f>BK168</f>
        <v>4861.6000000000004</v>
      </c>
      <c r="K168" s="196"/>
      <c r="L168" s="201"/>
      <c r="M168" s="202"/>
      <c r="N168" s="203"/>
      <c r="O168" s="203"/>
      <c r="P168" s="204">
        <f>SUM(P169:P176)</f>
        <v>0</v>
      </c>
      <c r="Q168" s="203"/>
      <c r="R168" s="204">
        <f>SUM(R169:R176)</f>
        <v>0</v>
      </c>
      <c r="S168" s="203"/>
      <c r="T168" s="205">
        <f>SUM(T169:T176)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06" t="s">
        <v>77</v>
      </c>
      <c r="AT168" s="207" t="s">
        <v>72</v>
      </c>
      <c r="AU168" s="207" t="s">
        <v>73</v>
      </c>
      <c r="AY168" s="206" t="s">
        <v>148</v>
      </c>
      <c r="BK168" s="208">
        <f>SUM(BK169:BK176)</f>
        <v>4861.6000000000004</v>
      </c>
    </row>
    <row r="169" s="1" customFormat="1" ht="16.5" customHeight="1">
      <c r="A169" s="37"/>
      <c r="B169" s="38"/>
      <c r="C169" s="211" t="s">
        <v>357</v>
      </c>
      <c r="D169" s="211" t="s">
        <v>151</v>
      </c>
      <c r="E169" s="212" t="s">
        <v>1199</v>
      </c>
      <c r="F169" s="213" t="s">
        <v>1200</v>
      </c>
      <c r="G169" s="214" t="s">
        <v>484</v>
      </c>
      <c r="H169" s="215">
        <v>1</v>
      </c>
      <c r="I169" s="216">
        <v>1770</v>
      </c>
      <c r="J169" s="217">
        <f>ROUND(I169*H169,2)</f>
        <v>1770</v>
      </c>
      <c r="K169" s="213" t="s">
        <v>19</v>
      </c>
      <c r="L169" s="43"/>
      <c r="M169" s="218" t="s">
        <v>19</v>
      </c>
      <c r="N169" s="219" t="s">
        <v>44</v>
      </c>
      <c r="O169" s="83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2" t="s">
        <v>91</v>
      </c>
      <c r="AT169" s="222" t="s">
        <v>151</v>
      </c>
      <c r="AU169" s="222" t="s">
        <v>77</v>
      </c>
      <c r="AY169" s="16" t="s">
        <v>148</v>
      </c>
      <c r="BE169" s="223">
        <f>IF(N169="základní",J169,0)</f>
        <v>1770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6" t="s">
        <v>77</v>
      </c>
      <c r="BK169" s="223">
        <f>ROUND(I169*H169,2)</f>
        <v>1770</v>
      </c>
      <c r="BL169" s="16" t="s">
        <v>91</v>
      </c>
      <c r="BM169" s="222" t="s">
        <v>1135</v>
      </c>
    </row>
    <row r="170" s="1" customFormat="1">
      <c r="A170" s="37"/>
      <c r="B170" s="38"/>
      <c r="C170" s="39"/>
      <c r="D170" s="224" t="s">
        <v>157</v>
      </c>
      <c r="E170" s="39"/>
      <c r="F170" s="225" t="s">
        <v>1200</v>
      </c>
      <c r="G170" s="39"/>
      <c r="H170" s="39"/>
      <c r="I170" s="226"/>
      <c r="J170" s="39"/>
      <c r="K170" s="39"/>
      <c r="L170" s="43"/>
      <c r="M170" s="227"/>
      <c r="N170" s="228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157</v>
      </c>
      <c r="AU170" s="16" t="s">
        <v>77</v>
      </c>
    </row>
    <row r="171" s="1" customFormat="1" ht="16.5" customHeight="1">
      <c r="A171" s="37"/>
      <c r="B171" s="38"/>
      <c r="C171" s="211" t="s">
        <v>362</v>
      </c>
      <c r="D171" s="211" t="s">
        <v>151</v>
      </c>
      <c r="E171" s="212" t="s">
        <v>1154</v>
      </c>
      <c r="F171" s="213" t="s">
        <v>1155</v>
      </c>
      <c r="G171" s="214" t="s">
        <v>484</v>
      </c>
      <c r="H171" s="215">
        <v>1</v>
      </c>
      <c r="I171" s="216">
        <v>590</v>
      </c>
      <c r="J171" s="217">
        <f>ROUND(I171*H171,2)</f>
        <v>590</v>
      </c>
      <c r="K171" s="213" t="s">
        <v>19</v>
      </c>
      <c r="L171" s="43"/>
      <c r="M171" s="218" t="s">
        <v>19</v>
      </c>
      <c r="N171" s="219" t="s">
        <v>44</v>
      </c>
      <c r="O171" s="83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2" t="s">
        <v>91</v>
      </c>
      <c r="AT171" s="222" t="s">
        <v>151</v>
      </c>
      <c r="AU171" s="222" t="s">
        <v>77</v>
      </c>
      <c r="AY171" s="16" t="s">
        <v>148</v>
      </c>
      <c r="BE171" s="223">
        <f>IF(N171="základní",J171,0)</f>
        <v>590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6" t="s">
        <v>77</v>
      </c>
      <c r="BK171" s="223">
        <f>ROUND(I171*H171,2)</f>
        <v>590</v>
      </c>
      <c r="BL171" s="16" t="s">
        <v>91</v>
      </c>
      <c r="BM171" s="222" t="s">
        <v>1201</v>
      </c>
    </row>
    <row r="172" s="1" customFormat="1">
      <c r="A172" s="37"/>
      <c r="B172" s="38"/>
      <c r="C172" s="39"/>
      <c r="D172" s="224" t="s">
        <v>157</v>
      </c>
      <c r="E172" s="39"/>
      <c r="F172" s="225" t="s">
        <v>1155</v>
      </c>
      <c r="G172" s="39"/>
      <c r="H172" s="39"/>
      <c r="I172" s="226"/>
      <c r="J172" s="39"/>
      <c r="K172" s="39"/>
      <c r="L172" s="43"/>
      <c r="M172" s="227"/>
      <c r="N172" s="228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157</v>
      </c>
      <c r="AU172" s="16" t="s">
        <v>77</v>
      </c>
    </row>
    <row r="173" s="1" customFormat="1" ht="16.5" customHeight="1">
      <c r="A173" s="37"/>
      <c r="B173" s="38"/>
      <c r="C173" s="211" t="s">
        <v>368</v>
      </c>
      <c r="D173" s="211" t="s">
        <v>151</v>
      </c>
      <c r="E173" s="212" t="s">
        <v>1029</v>
      </c>
      <c r="F173" s="213" t="s">
        <v>1030</v>
      </c>
      <c r="G173" s="214" t="s">
        <v>484</v>
      </c>
      <c r="H173" s="215">
        <v>5</v>
      </c>
      <c r="I173" s="216">
        <v>118</v>
      </c>
      <c r="J173" s="217">
        <f>ROUND(I173*H173,2)</f>
        <v>590</v>
      </c>
      <c r="K173" s="213" t="s">
        <v>19</v>
      </c>
      <c r="L173" s="43"/>
      <c r="M173" s="218" t="s">
        <v>19</v>
      </c>
      <c r="N173" s="219" t="s">
        <v>44</v>
      </c>
      <c r="O173" s="83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2" t="s">
        <v>91</v>
      </c>
      <c r="AT173" s="222" t="s">
        <v>151</v>
      </c>
      <c r="AU173" s="222" t="s">
        <v>77</v>
      </c>
      <c r="AY173" s="16" t="s">
        <v>148</v>
      </c>
      <c r="BE173" s="223">
        <f>IF(N173="základní",J173,0)</f>
        <v>590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6" t="s">
        <v>77</v>
      </c>
      <c r="BK173" s="223">
        <f>ROUND(I173*H173,2)</f>
        <v>590</v>
      </c>
      <c r="BL173" s="16" t="s">
        <v>91</v>
      </c>
      <c r="BM173" s="222" t="s">
        <v>1202</v>
      </c>
    </row>
    <row r="174" s="1" customFormat="1">
      <c r="A174" s="37"/>
      <c r="B174" s="38"/>
      <c r="C174" s="39"/>
      <c r="D174" s="224" t="s">
        <v>157</v>
      </c>
      <c r="E174" s="39"/>
      <c r="F174" s="225" t="s">
        <v>1030</v>
      </c>
      <c r="G174" s="39"/>
      <c r="H174" s="39"/>
      <c r="I174" s="226"/>
      <c r="J174" s="39"/>
      <c r="K174" s="39"/>
      <c r="L174" s="43"/>
      <c r="M174" s="227"/>
      <c r="N174" s="228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157</v>
      </c>
      <c r="AU174" s="16" t="s">
        <v>77</v>
      </c>
    </row>
    <row r="175" s="1" customFormat="1" ht="16.5" customHeight="1">
      <c r="A175" s="37"/>
      <c r="B175" s="38"/>
      <c r="C175" s="211" t="s">
        <v>641</v>
      </c>
      <c r="D175" s="211" t="s">
        <v>151</v>
      </c>
      <c r="E175" s="212" t="s">
        <v>1031</v>
      </c>
      <c r="F175" s="213" t="s">
        <v>1032</v>
      </c>
      <c r="G175" s="214" t="s">
        <v>484</v>
      </c>
      <c r="H175" s="215">
        <v>54</v>
      </c>
      <c r="I175" s="216">
        <v>35.399999999999999</v>
      </c>
      <c r="J175" s="217">
        <f>ROUND(I175*H175,2)</f>
        <v>1911.5999999999999</v>
      </c>
      <c r="K175" s="213" t="s">
        <v>19</v>
      </c>
      <c r="L175" s="43"/>
      <c r="M175" s="218" t="s">
        <v>19</v>
      </c>
      <c r="N175" s="219" t="s">
        <v>44</v>
      </c>
      <c r="O175" s="83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2" t="s">
        <v>91</v>
      </c>
      <c r="AT175" s="222" t="s">
        <v>151</v>
      </c>
      <c r="AU175" s="222" t="s">
        <v>77</v>
      </c>
      <c r="AY175" s="16" t="s">
        <v>148</v>
      </c>
      <c r="BE175" s="223">
        <f>IF(N175="základní",J175,0)</f>
        <v>1911.5999999999999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6" t="s">
        <v>77</v>
      </c>
      <c r="BK175" s="223">
        <f>ROUND(I175*H175,2)</f>
        <v>1911.5999999999999</v>
      </c>
      <c r="BL175" s="16" t="s">
        <v>91</v>
      </c>
      <c r="BM175" s="222" t="s">
        <v>1203</v>
      </c>
    </row>
    <row r="176" s="1" customFormat="1">
      <c r="A176" s="37"/>
      <c r="B176" s="38"/>
      <c r="C176" s="39"/>
      <c r="D176" s="224" t="s">
        <v>157</v>
      </c>
      <c r="E176" s="39"/>
      <c r="F176" s="225" t="s">
        <v>1032</v>
      </c>
      <c r="G176" s="39"/>
      <c r="H176" s="39"/>
      <c r="I176" s="226"/>
      <c r="J176" s="39"/>
      <c r="K176" s="39"/>
      <c r="L176" s="43"/>
      <c r="M176" s="227"/>
      <c r="N176" s="228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157</v>
      </c>
      <c r="AU176" s="16" t="s">
        <v>77</v>
      </c>
    </row>
    <row r="177" s="11" customFormat="1" ht="25.92" customHeight="1">
      <c r="A177" s="11"/>
      <c r="B177" s="195"/>
      <c r="C177" s="196"/>
      <c r="D177" s="197" t="s">
        <v>72</v>
      </c>
      <c r="E177" s="198" t="s">
        <v>1033</v>
      </c>
      <c r="F177" s="198" t="s">
        <v>1034</v>
      </c>
      <c r="G177" s="196"/>
      <c r="H177" s="196"/>
      <c r="I177" s="199"/>
      <c r="J177" s="200">
        <f>BK177</f>
        <v>3964.8000000000002</v>
      </c>
      <c r="K177" s="196"/>
      <c r="L177" s="201"/>
      <c r="M177" s="202"/>
      <c r="N177" s="203"/>
      <c r="O177" s="203"/>
      <c r="P177" s="204">
        <f>SUM(P178:P179)</f>
        <v>0</v>
      </c>
      <c r="Q177" s="203"/>
      <c r="R177" s="204">
        <f>SUM(R178:R179)</f>
        <v>0</v>
      </c>
      <c r="S177" s="203"/>
      <c r="T177" s="205">
        <f>SUM(T178:T179)</f>
        <v>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R177" s="206" t="s">
        <v>77</v>
      </c>
      <c r="AT177" s="207" t="s">
        <v>72</v>
      </c>
      <c r="AU177" s="207" t="s">
        <v>73</v>
      </c>
      <c r="AY177" s="206" t="s">
        <v>148</v>
      </c>
      <c r="BK177" s="208">
        <f>SUM(BK178:BK179)</f>
        <v>3964.8000000000002</v>
      </c>
    </row>
    <row r="178" s="1" customFormat="1" ht="16.5" customHeight="1">
      <c r="A178" s="37"/>
      <c r="B178" s="38"/>
      <c r="C178" s="211" t="s">
        <v>643</v>
      </c>
      <c r="D178" s="211" t="s">
        <v>151</v>
      </c>
      <c r="E178" s="212" t="s">
        <v>1035</v>
      </c>
      <c r="F178" s="213" t="s">
        <v>1036</v>
      </c>
      <c r="G178" s="214" t="s">
        <v>1037</v>
      </c>
      <c r="H178" s="215">
        <v>12</v>
      </c>
      <c r="I178" s="216">
        <v>330.39999999999998</v>
      </c>
      <c r="J178" s="217">
        <f>ROUND(I178*H178,2)</f>
        <v>3964.8000000000002</v>
      </c>
      <c r="K178" s="213" t="s">
        <v>19</v>
      </c>
      <c r="L178" s="43"/>
      <c r="M178" s="218" t="s">
        <v>19</v>
      </c>
      <c r="N178" s="219" t="s">
        <v>44</v>
      </c>
      <c r="O178" s="83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2" t="s">
        <v>91</v>
      </c>
      <c r="AT178" s="222" t="s">
        <v>151</v>
      </c>
      <c r="AU178" s="222" t="s">
        <v>77</v>
      </c>
      <c r="AY178" s="16" t="s">
        <v>148</v>
      </c>
      <c r="BE178" s="223">
        <f>IF(N178="základní",J178,0)</f>
        <v>3964.8000000000002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6" t="s">
        <v>77</v>
      </c>
      <c r="BK178" s="223">
        <f>ROUND(I178*H178,2)</f>
        <v>3964.8000000000002</v>
      </c>
      <c r="BL178" s="16" t="s">
        <v>91</v>
      </c>
      <c r="BM178" s="222" t="s">
        <v>1204</v>
      </c>
    </row>
    <row r="179" s="1" customFormat="1">
      <c r="A179" s="37"/>
      <c r="B179" s="38"/>
      <c r="C179" s="39"/>
      <c r="D179" s="224" t="s">
        <v>157</v>
      </c>
      <c r="E179" s="39"/>
      <c r="F179" s="225" t="s">
        <v>1036</v>
      </c>
      <c r="G179" s="39"/>
      <c r="H179" s="39"/>
      <c r="I179" s="226"/>
      <c r="J179" s="39"/>
      <c r="K179" s="39"/>
      <c r="L179" s="43"/>
      <c r="M179" s="227"/>
      <c r="N179" s="228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157</v>
      </c>
      <c r="AU179" s="16" t="s">
        <v>77</v>
      </c>
    </row>
    <row r="180" s="11" customFormat="1" ht="25.92" customHeight="1">
      <c r="A180" s="11"/>
      <c r="B180" s="195"/>
      <c r="C180" s="196"/>
      <c r="D180" s="197" t="s">
        <v>72</v>
      </c>
      <c r="E180" s="198" t="s">
        <v>1038</v>
      </c>
      <c r="F180" s="198" t="s">
        <v>1039</v>
      </c>
      <c r="G180" s="196"/>
      <c r="H180" s="196"/>
      <c r="I180" s="199"/>
      <c r="J180" s="200">
        <f>BK180</f>
        <v>13098</v>
      </c>
      <c r="K180" s="196"/>
      <c r="L180" s="201"/>
      <c r="M180" s="202"/>
      <c r="N180" s="203"/>
      <c r="O180" s="203"/>
      <c r="P180" s="204">
        <f>SUM(P181:P186)</f>
        <v>0</v>
      </c>
      <c r="Q180" s="203"/>
      <c r="R180" s="204">
        <f>SUM(R181:R186)</f>
        <v>0</v>
      </c>
      <c r="S180" s="203"/>
      <c r="T180" s="205">
        <f>SUM(T181:T186)</f>
        <v>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R180" s="206" t="s">
        <v>77</v>
      </c>
      <c r="AT180" s="207" t="s">
        <v>72</v>
      </c>
      <c r="AU180" s="207" t="s">
        <v>73</v>
      </c>
      <c r="AY180" s="206" t="s">
        <v>148</v>
      </c>
      <c r="BK180" s="208">
        <f>SUM(BK181:BK186)</f>
        <v>13098</v>
      </c>
    </row>
    <row r="181" s="1" customFormat="1" ht="16.5" customHeight="1">
      <c r="A181" s="37"/>
      <c r="B181" s="38"/>
      <c r="C181" s="211" t="s">
        <v>375</v>
      </c>
      <c r="D181" s="211" t="s">
        <v>151</v>
      </c>
      <c r="E181" s="212" t="s">
        <v>1040</v>
      </c>
      <c r="F181" s="213" t="s">
        <v>1041</v>
      </c>
      <c r="G181" s="214" t="s">
        <v>1037</v>
      </c>
      <c r="H181" s="215">
        <v>12</v>
      </c>
      <c r="I181" s="216">
        <v>413</v>
      </c>
      <c r="J181" s="217">
        <f>ROUND(I181*H181,2)</f>
        <v>4956</v>
      </c>
      <c r="K181" s="213" t="s">
        <v>19</v>
      </c>
      <c r="L181" s="43"/>
      <c r="M181" s="218" t="s">
        <v>19</v>
      </c>
      <c r="N181" s="219" t="s">
        <v>44</v>
      </c>
      <c r="O181" s="83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2" t="s">
        <v>91</v>
      </c>
      <c r="AT181" s="222" t="s">
        <v>151</v>
      </c>
      <c r="AU181" s="222" t="s">
        <v>77</v>
      </c>
      <c r="AY181" s="16" t="s">
        <v>148</v>
      </c>
      <c r="BE181" s="223">
        <f>IF(N181="základní",J181,0)</f>
        <v>4956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6" t="s">
        <v>77</v>
      </c>
      <c r="BK181" s="223">
        <f>ROUND(I181*H181,2)</f>
        <v>4956</v>
      </c>
      <c r="BL181" s="16" t="s">
        <v>91</v>
      </c>
      <c r="BM181" s="222" t="s">
        <v>1205</v>
      </c>
    </row>
    <row r="182" s="1" customFormat="1">
      <c r="A182" s="37"/>
      <c r="B182" s="38"/>
      <c r="C182" s="39"/>
      <c r="D182" s="224" t="s">
        <v>157</v>
      </c>
      <c r="E182" s="39"/>
      <c r="F182" s="225" t="s">
        <v>1041</v>
      </c>
      <c r="G182" s="39"/>
      <c r="H182" s="39"/>
      <c r="I182" s="226"/>
      <c r="J182" s="39"/>
      <c r="K182" s="39"/>
      <c r="L182" s="43"/>
      <c r="M182" s="227"/>
      <c r="N182" s="228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157</v>
      </c>
      <c r="AU182" s="16" t="s">
        <v>77</v>
      </c>
    </row>
    <row r="183" s="1" customFormat="1" ht="16.5" customHeight="1">
      <c r="A183" s="37"/>
      <c r="B183" s="38"/>
      <c r="C183" s="211" t="s">
        <v>382</v>
      </c>
      <c r="D183" s="211" t="s">
        <v>151</v>
      </c>
      <c r="E183" s="212" t="s">
        <v>1042</v>
      </c>
      <c r="F183" s="213" t="s">
        <v>1043</v>
      </c>
      <c r="G183" s="214" t="s">
        <v>1037</v>
      </c>
      <c r="H183" s="215">
        <v>1</v>
      </c>
      <c r="I183" s="216">
        <v>590</v>
      </c>
      <c r="J183" s="217">
        <f>ROUND(I183*H183,2)</f>
        <v>590</v>
      </c>
      <c r="K183" s="213" t="s">
        <v>19</v>
      </c>
      <c r="L183" s="43"/>
      <c r="M183" s="218" t="s">
        <v>19</v>
      </c>
      <c r="N183" s="219" t="s">
        <v>44</v>
      </c>
      <c r="O183" s="83"/>
      <c r="P183" s="220">
        <f>O183*H183</f>
        <v>0</v>
      </c>
      <c r="Q183" s="220">
        <v>0</v>
      </c>
      <c r="R183" s="220">
        <f>Q183*H183</f>
        <v>0</v>
      </c>
      <c r="S183" s="220">
        <v>0</v>
      </c>
      <c r="T183" s="22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2" t="s">
        <v>91</v>
      </c>
      <c r="AT183" s="222" t="s">
        <v>151</v>
      </c>
      <c r="AU183" s="222" t="s">
        <v>77</v>
      </c>
      <c r="AY183" s="16" t="s">
        <v>148</v>
      </c>
      <c r="BE183" s="223">
        <f>IF(N183="základní",J183,0)</f>
        <v>590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6" t="s">
        <v>77</v>
      </c>
      <c r="BK183" s="223">
        <f>ROUND(I183*H183,2)</f>
        <v>590</v>
      </c>
      <c r="BL183" s="16" t="s">
        <v>91</v>
      </c>
      <c r="BM183" s="222" t="s">
        <v>1206</v>
      </c>
    </row>
    <row r="184" s="1" customFormat="1">
      <c r="A184" s="37"/>
      <c r="B184" s="38"/>
      <c r="C184" s="39"/>
      <c r="D184" s="224" t="s">
        <v>157</v>
      </c>
      <c r="E184" s="39"/>
      <c r="F184" s="225" t="s">
        <v>1043</v>
      </c>
      <c r="G184" s="39"/>
      <c r="H184" s="39"/>
      <c r="I184" s="226"/>
      <c r="J184" s="39"/>
      <c r="K184" s="39"/>
      <c r="L184" s="43"/>
      <c r="M184" s="227"/>
      <c r="N184" s="228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157</v>
      </c>
      <c r="AU184" s="16" t="s">
        <v>77</v>
      </c>
    </row>
    <row r="185" s="1" customFormat="1" ht="16.5" customHeight="1">
      <c r="A185" s="37"/>
      <c r="B185" s="38"/>
      <c r="C185" s="211" t="s">
        <v>389</v>
      </c>
      <c r="D185" s="211" t="s">
        <v>151</v>
      </c>
      <c r="E185" s="212" t="s">
        <v>1207</v>
      </c>
      <c r="F185" s="213" t="s">
        <v>1208</v>
      </c>
      <c r="G185" s="214" t="s">
        <v>1037</v>
      </c>
      <c r="H185" s="215">
        <v>16</v>
      </c>
      <c r="I185" s="216">
        <v>472</v>
      </c>
      <c r="J185" s="217">
        <f>ROUND(I185*H185,2)</f>
        <v>7552</v>
      </c>
      <c r="K185" s="213" t="s">
        <v>19</v>
      </c>
      <c r="L185" s="43"/>
      <c r="M185" s="218" t="s">
        <v>19</v>
      </c>
      <c r="N185" s="219" t="s">
        <v>44</v>
      </c>
      <c r="O185" s="83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2" t="s">
        <v>91</v>
      </c>
      <c r="AT185" s="222" t="s">
        <v>151</v>
      </c>
      <c r="AU185" s="222" t="s">
        <v>77</v>
      </c>
      <c r="AY185" s="16" t="s">
        <v>148</v>
      </c>
      <c r="BE185" s="223">
        <f>IF(N185="základní",J185,0)</f>
        <v>7552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6" t="s">
        <v>77</v>
      </c>
      <c r="BK185" s="223">
        <f>ROUND(I185*H185,2)</f>
        <v>7552</v>
      </c>
      <c r="BL185" s="16" t="s">
        <v>91</v>
      </c>
      <c r="BM185" s="222" t="s">
        <v>1187</v>
      </c>
    </row>
    <row r="186" s="1" customFormat="1">
      <c r="A186" s="37"/>
      <c r="B186" s="38"/>
      <c r="C186" s="39"/>
      <c r="D186" s="224" t="s">
        <v>157</v>
      </c>
      <c r="E186" s="39"/>
      <c r="F186" s="225" t="s">
        <v>1208</v>
      </c>
      <c r="G186" s="39"/>
      <c r="H186" s="39"/>
      <c r="I186" s="226"/>
      <c r="J186" s="39"/>
      <c r="K186" s="39"/>
      <c r="L186" s="43"/>
      <c r="M186" s="227"/>
      <c r="N186" s="228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157</v>
      </c>
      <c r="AU186" s="16" t="s">
        <v>77</v>
      </c>
    </row>
    <row r="187" s="11" customFormat="1" ht="25.92" customHeight="1">
      <c r="A187" s="11"/>
      <c r="B187" s="195"/>
      <c r="C187" s="196"/>
      <c r="D187" s="197" t="s">
        <v>72</v>
      </c>
      <c r="E187" s="198" t="s">
        <v>539</v>
      </c>
      <c r="F187" s="198" t="s">
        <v>540</v>
      </c>
      <c r="G187" s="196"/>
      <c r="H187" s="196"/>
      <c r="I187" s="199"/>
      <c r="J187" s="200">
        <f>BK187</f>
        <v>33040</v>
      </c>
      <c r="K187" s="196"/>
      <c r="L187" s="201"/>
      <c r="M187" s="202"/>
      <c r="N187" s="203"/>
      <c r="O187" s="203"/>
      <c r="P187" s="204">
        <f>SUM(P188:P197)</f>
        <v>0</v>
      </c>
      <c r="Q187" s="203"/>
      <c r="R187" s="204">
        <f>SUM(R188:R197)</f>
        <v>0</v>
      </c>
      <c r="S187" s="203"/>
      <c r="T187" s="205">
        <f>SUM(T188:T197)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6" t="s">
        <v>174</v>
      </c>
      <c r="AT187" s="207" t="s">
        <v>72</v>
      </c>
      <c r="AU187" s="207" t="s">
        <v>73</v>
      </c>
      <c r="AY187" s="206" t="s">
        <v>148</v>
      </c>
      <c r="BK187" s="208">
        <f>SUM(BK188:BK197)</f>
        <v>33040</v>
      </c>
    </row>
    <row r="188" s="1" customFormat="1" ht="16.5" customHeight="1">
      <c r="A188" s="37"/>
      <c r="B188" s="38"/>
      <c r="C188" s="211" t="s">
        <v>395</v>
      </c>
      <c r="D188" s="211" t="s">
        <v>151</v>
      </c>
      <c r="E188" s="212" t="s">
        <v>1162</v>
      </c>
      <c r="F188" s="213" t="s">
        <v>1045</v>
      </c>
      <c r="G188" s="214" t="s">
        <v>1163</v>
      </c>
      <c r="H188" s="215">
        <v>1</v>
      </c>
      <c r="I188" s="216">
        <v>1180</v>
      </c>
      <c r="J188" s="217">
        <f>ROUND(I188*H188,2)</f>
        <v>1180</v>
      </c>
      <c r="K188" s="213" t="s">
        <v>19</v>
      </c>
      <c r="L188" s="43"/>
      <c r="M188" s="218" t="s">
        <v>19</v>
      </c>
      <c r="N188" s="219" t="s">
        <v>44</v>
      </c>
      <c r="O188" s="83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547</v>
      </c>
      <c r="AT188" s="222" t="s">
        <v>151</v>
      </c>
      <c r="AU188" s="222" t="s">
        <v>77</v>
      </c>
      <c r="AY188" s="16" t="s">
        <v>148</v>
      </c>
      <c r="BE188" s="223">
        <f>IF(N188="základní",J188,0)</f>
        <v>1180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77</v>
      </c>
      <c r="BK188" s="223">
        <f>ROUND(I188*H188,2)</f>
        <v>1180</v>
      </c>
      <c r="BL188" s="16" t="s">
        <v>547</v>
      </c>
      <c r="BM188" s="222" t="s">
        <v>1209</v>
      </c>
    </row>
    <row r="189" s="1" customFormat="1">
      <c r="A189" s="37"/>
      <c r="B189" s="38"/>
      <c r="C189" s="39"/>
      <c r="D189" s="224" t="s">
        <v>157</v>
      </c>
      <c r="E189" s="39"/>
      <c r="F189" s="225" t="s">
        <v>1048</v>
      </c>
      <c r="G189" s="39"/>
      <c r="H189" s="39"/>
      <c r="I189" s="226"/>
      <c r="J189" s="39"/>
      <c r="K189" s="39"/>
      <c r="L189" s="43"/>
      <c r="M189" s="227"/>
      <c r="N189" s="228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157</v>
      </c>
      <c r="AU189" s="16" t="s">
        <v>77</v>
      </c>
    </row>
    <row r="190" s="1" customFormat="1" ht="16.5" customHeight="1">
      <c r="A190" s="37"/>
      <c r="B190" s="38"/>
      <c r="C190" s="211" t="s">
        <v>401</v>
      </c>
      <c r="D190" s="211" t="s">
        <v>151</v>
      </c>
      <c r="E190" s="212" t="s">
        <v>1165</v>
      </c>
      <c r="F190" s="213" t="s">
        <v>1050</v>
      </c>
      <c r="G190" s="214" t="s">
        <v>1163</v>
      </c>
      <c r="H190" s="215">
        <v>1</v>
      </c>
      <c r="I190" s="216">
        <v>11800</v>
      </c>
      <c r="J190" s="217">
        <f>ROUND(I190*H190,2)</f>
        <v>11800</v>
      </c>
      <c r="K190" s="213" t="s">
        <v>19</v>
      </c>
      <c r="L190" s="43"/>
      <c r="M190" s="218" t="s">
        <v>19</v>
      </c>
      <c r="N190" s="219" t="s">
        <v>44</v>
      </c>
      <c r="O190" s="83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547</v>
      </c>
      <c r="AT190" s="222" t="s">
        <v>151</v>
      </c>
      <c r="AU190" s="222" t="s">
        <v>77</v>
      </c>
      <c r="AY190" s="16" t="s">
        <v>148</v>
      </c>
      <c r="BE190" s="223">
        <f>IF(N190="základní",J190,0)</f>
        <v>11800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77</v>
      </c>
      <c r="BK190" s="223">
        <f>ROUND(I190*H190,2)</f>
        <v>11800</v>
      </c>
      <c r="BL190" s="16" t="s">
        <v>547</v>
      </c>
      <c r="BM190" s="222" t="s">
        <v>1210</v>
      </c>
    </row>
    <row r="191" s="1" customFormat="1">
      <c r="A191" s="37"/>
      <c r="B191" s="38"/>
      <c r="C191" s="39"/>
      <c r="D191" s="224" t="s">
        <v>157</v>
      </c>
      <c r="E191" s="39"/>
      <c r="F191" s="225" t="s">
        <v>1048</v>
      </c>
      <c r="G191" s="39"/>
      <c r="H191" s="39"/>
      <c r="I191" s="226"/>
      <c r="J191" s="39"/>
      <c r="K191" s="39"/>
      <c r="L191" s="43"/>
      <c r="M191" s="227"/>
      <c r="N191" s="228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157</v>
      </c>
      <c r="AU191" s="16" t="s">
        <v>77</v>
      </c>
    </row>
    <row r="192" s="1" customFormat="1" ht="16.5" customHeight="1">
      <c r="A192" s="37"/>
      <c r="B192" s="38"/>
      <c r="C192" s="211" t="s">
        <v>407</v>
      </c>
      <c r="D192" s="211" t="s">
        <v>151</v>
      </c>
      <c r="E192" s="212" t="s">
        <v>1167</v>
      </c>
      <c r="F192" s="213" t="s">
        <v>1053</v>
      </c>
      <c r="G192" s="214" t="s">
        <v>1163</v>
      </c>
      <c r="H192" s="215">
        <v>1</v>
      </c>
      <c r="I192" s="216">
        <v>11800</v>
      </c>
      <c r="J192" s="217">
        <f>ROUND(I192*H192,2)</f>
        <v>11800</v>
      </c>
      <c r="K192" s="213" t="s">
        <v>19</v>
      </c>
      <c r="L192" s="43"/>
      <c r="M192" s="218" t="s">
        <v>19</v>
      </c>
      <c r="N192" s="219" t="s">
        <v>44</v>
      </c>
      <c r="O192" s="83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2" t="s">
        <v>547</v>
      </c>
      <c r="AT192" s="222" t="s">
        <v>151</v>
      </c>
      <c r="AU192" s="222" t="s">
        <v>77</v>
      </c>
      <c r="AY192" s="16" t="s">
        <v>148</v>
      </c>
      <c r="BE192" s="223">
        <f>IF(N192="základní",J192,0)</f>
        <v>11800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6" t="s">
        <v>77</v>
      </c>
      <c r="BK192" s="223">
        <f>ROUND(I192*H192,2)</f>
        <v>11800</v>
      </c>
      <c r="BL192" s="16" t="s">
        <v>547</v>
      </c>
      <c r="BM192" s="222" t="s">
        <v>1211</v>
      </c>
    </row>
    <row r="193" s="1" customFormat="1">
      <c r="A193" s="37"/>
      <c r="B193" s="38"/>
      <c r="C193" s="39"/>
      <c r="D193" s="224" t="s">
        <v>157</v>
      </c>
      <c r="E193" s="39"/>
      <c r="F193" s="225" t="s">
        <v>1048</v>
      </c>
      <c r="G193" s="39"/>
      <c r="H193" s="39"/>
      <c r="I193" s="226"/>
      <c r="J193" s="39"/>
      <c r="K193" s="39"/>
      <c r="L193" s="43"/>
      <c r="M193" s="227"/>
      <c r="N193" s="228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157</v>
      </c>
      <c r="AU193" s="16" t="s">
        <v>77</v>
      </c>
    </row>
    <row r="194" s="1" customFormat="1" ht="16.5" customHeight="1">
      <c r="A194" s="37"/>
      <c r="B194" s="38"/>
      <c r="C194" s="211" t="s">
        <v>415</v>
      </c>
      <c r="D194" s="211" t="s">
        <v>151</v>
      </c>
      <c r="E194" s="212" t="s">
        <v>1169</v>
      </c>
      <c r="F194" s="213" t="s">
        <v>1056</v>
      </c>
      <c r="G194" s="214" t="s">
        <v>1163</v>
      </c>
      <c r="H194" s="215">
        <v>1</v>
      </c>
      <c r="I194" s="216">
        <v>5900</v>
      </c>
      <c r="J194" s="217">
        <f>ROUND(I194*H194,2)</f>
        <v>5900</v>
      </c>
      <c r="K194" s="213" t="s">
        <v>19</v>
      </c>
      <c r="L194" s="43"/>
      <c r="M194" s="218" t="s">
        <v>19</v>
      </c>
      <c r="N194" s="219" t="s">
        <v>44</v>
      </c>
      <c r="O194" s="83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2" t="s">
        <v>547</v>
      </c>
      <c r="AT194" s="222" t="s">
        <v>151</v>
      </c>
      <c r="AU194" s="222" t="s">
        <v>77</v>
      </c>
      <c r="AY194" s="16" t="s">
        <v>148</v>
      </c>
      <c r="BE194" s="223">
        <f>IF(N194="základní",J194,0)</f>
        <v>5900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6" t="s">
        <v>77</v>
      </c>
      <c r="BK194" s="223">
        <f>ROUND(I194*H194,2)</f>
        <v>5900</v>
      </c>
      <c r="BL194" s="16" t="s">
        <v>547</v>
      </c>
      <c r="BM194" s="222" t="s">
        <v>1212</v>
      </c>
    </row>
    <row r="195" s="1" customFormat="1">
      <c r="A195" s="37"/>
      <c r="B195" s="38"/>
      <c r="C195" s="39"/>
      <c r="D195" s="224" t="s">
        <v>157</v>
      </c>
      <c r="E195" s="39"/>
      <c r="F195" s="225" t="s">
        <v>1048</v>
      </c>
      <c r="G195" s="39"/>
      <c r="H195" s="39"/>
      <c r="I195" s="226"/>
      <c r="J195" s="39"/>
      <c r="K195" s="39"/>
      <c r="L195" s="43"/>
      <c r="M195" s="227"/>
      <c r="N195" s="228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157</v>
      </c>
      <c r="AU195" s="16" t="s">
        <v>77</v>
      </c>
    </row>
    <row r="196" s="1" customFormat="1" ht="16.5" customHeight="1">
      <c r="A196" s="37"/>
      <c r="B196" s="38"/>
      <c r="C196" s="211" t="s">
        <v>420</v>
      </c>
      <c r="D196" s="211" t="s">
        <v>151</v>
      </c>
      <c r="E196" s="212" t="s">
        <v>1171</v>
      </c>
      <c r="F196" s="213" t="s">
        <v>1172</v>
      </c>
      <c r="G196" s="214" t="s">
        <v>1163</v>
      </c>
      <c r="H196" s="215">
        <v>1</v>
      </c>
      <c r="I196" s="216">
        <v>2360</v>
      </c>
      <c r="J196" s="217">
        <f>ROUND(I196*H196,2)</f>
        <v>2360</v>
      </c>
      <c r="K196" s="213" t="s">
        <v>19</v>
      </c>
      <c r="L196" s="43"/>
      <c r="M196" s="218" t="s">
        <v>19</v>
      </c>
      <c r="N196" s="219" t="s">
        <v>44</v>
      </c>
      <c r="O196" s="83"/>
      <c r="P196" s="220">
        <f>O196*H196</f>
        <v>0</v>
      </c>
      <c r="Q196" s="220">
        <v>0</v>
      </c>
      <c r="R196" s="220">
        <f>Q196*H196</f>
        <v>0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547</v>
      </c>
      <c r="AT196" s="222" t="s">
        <v>151</v>
      </c>
      <c r="AU196" s="222" t="s">
        <v>77</v>
      </c>
      <c r="AY196" s="16" t="s">
        <v>148</v>
      </c>
      <c r="BE196" s="223">
        <f>IF(N196="základní",J196,0)</f>
        <v>2360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6" t="s">
        <v>77</v>
      </c>
      <c r="BK196" s="223">
        <f>ROUND(I196*H196,2)</f>
        <v>2360</v>
      </c>
      <c r="BL196" s="16" t="s">
        <v>547</v>
      </c>
      <c r="BM196" s="222" t="s">
        <v>1213</v>
      </c>
    </row>
    <row r="197" s="1" customFormat="1">
      <c r="A197" s="37"/>
      <c r="B197" s="38"/>
      <c r="C197" s="39"/>
      <c r="D197" s="224" t="s">
        <v>157</v>
      </c>
      <c r="E197" s="39"/>
      <c r="F197" s="225" t="s">
        <v>1172</v>
      </c>
      <c r="G197" s="39"/>
      <c r="H197" s="39"/>
      <c r="I197" s="226"/>
      <c r="J197" s="39"/>
      <c r="K197" s="39"/>
      <c r="L197" s="43"/>
      <c r="M197" s="263"/>
      <c r="N197" s="264"/>
      <c r="O197" s="265"/>
      <c r="P197" s="265"/>
      <c r="Q197" s="265"/>
      <c r="R197" s="265"/>
      <c r="S197" s="265"/>
      <c r="T197" s="266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157</v>
      </c>
      <c r="AU197" s="16" t="s">
        <v>77</v>
      </c>
    </row>
    <row r="198" s="1" customFormat="1" ht="6.96" customHeight="1">
      <c r="A198" s="37"/>
      <c r="B198" s="58"/>
      <c r="C198" s="59"/>
      <c r="D198" s="59"/>
      <c r="E198" s="59"/>
      <c r="F198" s="59"/>
      <c r="G198" s="59"/>
      <c r="H198" s="59"/>
      <c r="I198" s="59"/>
      <c r="J198" s="59"/>
      <c r="K198" s="59"/>
      <c r="L198" s="43"/>
      <c r="M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</sheetData>
  <sheetProtection sheet="1" autoFilter="0" formatColumns="0" formatRows="0" objects="1" scenarios="1" password="CC35"/>
  <autoFilter ref="C93:K19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Michal Klimša</dc:creator>
  <cp:lastModifiedBy>DESKTOP-P43V9I0\Martin Rozbroj</cp:lastModifiedBy>
  <dcterms:created xsi:type="dcterms:W3CDTF">2021-12-19T14:16:38Z</dcterms:created>
  <dcterms:modified xsi:type="dcterms:W3CDTF">2022-01-31T13:14:07Z</dcterms:modified>
</cp:coreProperties>
</file>